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tokesa\Desktop\"/>
    </mc:Choice>
  </mc:AlternateContent>
  <bookViews>
    <workbookView xWindow="0" yWindow="0" windowWidth="28800" windowHeight="12300" tabRatio="648"/>
  </bookViews>
  <sheets>
    <sheet name="Intro" sheetId="27" r:id="rId1"/>
    <sheet name="Objectives" sheetId="39" r:id="rId2"/>
    <sheet name="Strategic" sheetId="10" r:id="rId3"/>
    <sheet name="Financial" sheetId="18" r:id="rId4"/>
    <sheet name="Operational" sheetId="30" r:id="rId5"/>
    <sheet name="Compliance" sheetId="19" r:id="rId6"/>
    <sheet name="Reputational" sheetId="21" r:id="rId7"/>
    <sheet name="Reporting" sheetId="31" r:id="rId8"/>
    <sheet name="Graph" sheetId="34" r:id="rId9"/>
    <sheet name="Lists" sheetId="28" r:id="rId10"/>
    <sheet name="Scales" sheetId="37" r:id="rId11"/>
    <sheet name="Scoring" sheetId="40" r:id="rId12"/>
    <sheet name="ForPrint" sheetId="35" r:id="rId13"/>
    <sheet name="Export" sheetId="32" r:id="rId14"/>
  </sheets>
  <definedNames>
    <definedName name="Axes" localSheetId="1">#REF!</definedName>
    <definedName name="Axes" localSheetId="10">#REF!</definedName>
    <definedName name="Axes">#REF!</definedName>
    <definedName name="ControlEffect" localSheetId="1">Objectives!$E$23:$E$29</definedName>
    <definedName name="ControlEffect">Scales!$E$23:$E$27</definedName>
    <definedName name="ControlFreq">Lists!$A$29:$A$37</definedName>
    <definedName name="Controls" localSheetId="1">#REF!</definedName>
    <definedName name="Controls" localSheetId="10">#REF!</definedName>
    <definedName name="Controls">#REF!</definedName>
    <definedName name="Financial" localSheetId="1">#REF!</definedName>
    <definedName name="Financial" localSheetId="4">#REF!</definedName>
    <definedName name="Financial" localSheetId="7">#REF!</definedName>
    <definedName name="Financial" localSheetId="10">#REF!</definedName>
    <definedName name="Financial">#REF!</definedName>
    <definedName name="Injury" localSheetId="1">#REF!</definedName>
    <definedName name="Injury" localSheetId="4">#REF!</definedName>
    <definedName name="Injury" localSheetId="7">#REF!</definedName>
    <definedName name="Injury" localSheetId="10">#REF!</definedName>
    <definedName name="Injury">#REF!</definedName>
    <definedName name="Likelihood" localSheetId="1">#REF!</definedName>
    <definedName name="Likelihood" localSheetId="10">#REF!</definedName>
    <definedName name="Likelihood">#REF!</definedName>
    <definedName name="Locations">Lists!$A$2:$A$19</definedName>
    <definedName name="Operational_Objectives" localSheetId="1">Objectives!$B$5</definedName>
    <definedName name="Operational_Objectives" localSheetId="10">Scales!$B$5</definedName>
    <definedName name="Operational_Objectives">Strategic!$B$8</definedName>
    <definedName name="_xlnm.Print_Area" localSheetId="5">Compliance!$D$5:$K$20</definedName>
    <definedName name="_xlnm.Print_Area" localSheetId="3">Financial!$D$5:$K$20</definedName>
    <definedName name="_xlnm.Print_Area" localSheetId="12">ForPrint!$C$4:$I$165</definedName>
    <definedName name="_xlnm.Print_Area" localSheetId="8">Graph!$E$2:$K$20</definedName>
    <definedName name="_xlnm.Print_Area" localSheetId="0">Intro!$A$2:$J$53</definedName>
    <definedName name="_xlnm.Print_Area" localSheetId="1">Objectives!$E$3:$F$43</definedName>
    <definedName name="_xlnm.Print_Area" localSheetId="4">Operational!$D$5:$K$20</definedName>
    <definedName name="_xlnm.Print_Area" localSheetId="7">Reporting!$D$5:$K$20</definedName>
    <definedName name="_xlnm.Print_Area" localSheetId="6">Reputational!$D$5:$K$20</definedName>
    <definedName name="_xlnm.Print_Area" localSheetId="10">Scales!$A$1:$F$27</definedName>
    <definedName name="_xlnm.Print_Area" localSheetId="2">Strategic!$D$5:$K$20</definedName>
    <definedName name="_xlnm.Print_Titles" localSheetId="5">Compliance!$D:$D</definedName>
    <definedName name="_xlnm.Print_Titles" localSheetId="4">Operational!$D:$D</definedName>
    <definedName name="_xlnm.Print_Titles" localSheetId="7">Reporting!$D:$D</definedName>
    <definedName name="_xlnm.Print_Titles" localSheetId="6">Reputational!$D:$D</definedName>
    <definedName name="_xlnm.Print_Titles" localSheetId="2">Strategic!$D:$D</definedName>
    <definedName name="Reporting_Objectives" localSheetId="1">Objectives!$C$5</definedName>
    <definedName name="Reporting_Objectives" localSheetId="10">Scales!$C$5</definedName>
    <definedName name="Reporting_Objectives">Strategic!#REF!</definedName>
    <definedName name="Reputation" localSheetId="1">#REF!</definedName>
    <definedName name="Reputation" localSheetId="4">#REF!</definedName>
    <definedName name="Reputation" localSheetId="7">#REF!</definedName>
    <definedName name="Reputation" localSheetId="10">#REF!</definedName>
    <definedName name="Reputation">#REF!</definedName>
    <definedName name="Scales">Lists!$A$21:$A$26</definedName>
    <definedName name="Time" localSheetId="1">#REF!</definedName>
    <definedName name="Time" localSheetId="4">#REF!</definedName>
    <definedName name="Time" localSheetId="7">#REF!</definedName>
    <definedName name="Time" localSheetId="10">#REF!</definedName>
    <definedName name="Time">#REF!</definedName>
  </definedNames>
  <calcPr calcId="162913"/>
</workbook>
</file>

<file path=xl/calcChain.xml><?xml version="1.0" encoding="utf-8"?>
<calcChain xmlns="http://schemas.openxmlformats.org/spreadsheetml/2006/main">
  <c r="K151" i="35" l="1"/>
  <c r="L151" i="35" s="1"/>
  <c r="M151" i="35"/>
  <c r="N151" i="35"/>
  <c r="P151" i="35"/>
  <c r="K152" i="35"/>
  <c r="L152" i="35" s="1"/>
  <c r="M152" i="35"/>
  <c r="N152" i="35"/>
  <c r="P152" i="35"/>
  <c r="K153" i="35"/>
  <c r="L153" i="35" s="1"/>
  <c r="Q153" i="35" s="1"/>
  <c r="R110" i="32" s="1"/>
  <c r="M153" i="35"/>
  <c r="N153" i="35"/>
  <c r="P153" i="35"/>
  <c r="K154" i="35"/>
  <c r="L154" i="35" s="1"/>
  <c r="M154" i="35"/>
  <c r="N154" i="35"/>
  <c r="P154" i="35"/>
  <c r="K155" i="35"/>
  <c r="L155" i="35" s="1"/>
  <c r="M155" i="35"/>
  <c r="N155" i="35"/>
  <c r="P155" i="35"/>
  <c r="K156" i="35"/>
  <c r="L156" i="35" s="1"/>
  <c r="M156" i="35"/>
  <c r="N156" i="35"/>
  <c r="P156" i="35"/>
  <c r="H157" i="35"/>
  <c r="Q114" i="32" s="1"/>
  <c r="K157" i="35"/>
  <c r="L157" i="35" s="1"/>
  <c r="M157" i="35"/>
  <c r="N157" i="35"/>
  <c r="P157" i="35"/>
  <c r="H158" i="35"/>
  <c r="Q115" i="32" s="1"/>
  <c r="K158" i="35"/>
  <c r="Q158" i="35" s="1"/>
  <c r="R115" i="32" s="1"/>
  <c r="M158" i="35"/>
  <c r="N158" i="35"/>
  <c r="P158" i="35"/>
  <c r="H159" i="35"/>
  <c r="Q116" i="32" s="1"/>
  <c r="K159" i="35"/>
  <c r="Q159" i="35" s="1"/>
  <c r="R116" i="32" s="1"/>
  <c r="M159" i="35"/>
  <c r="N159" i="35"/>
  <c r="P159" i="35"/>
  <c r="H160" i="35"/>
  <c r="Q117" i="32" s="1"/>
  <c r="K160" i="35"/>
  <c r="L160" i="35" s="1"/>
  <c r="M160" i="35"/>
  <c r="N160" i="35"/>
  <c r="P160" i="35"/>
  <c r="H161" i="35"/>
  <c r="Q118" i="32" s="1"/>
  <c r="K161" i="35"/>
  <c r="L161" i="35" s="1"/>
  <c r="M161" i="35"/>
  <c r="N161" i="35"/>
  <c r="P161" i="35"/>
  <c r="H162" i="35"/>
  <c r="Q119" i="32" s="1"/>
  <c r="K162" i="35"/>
  <c r="L162" i="35" s="1"/>
  <c r="M162" i="35"/>
  <c r="N162" i="35"/>
  <c r="P162" i="35"/>
  <c r="H163" i="35"/>
  <c r="Q120" i="32" s="1"/>
  <c r="K163" i="35"/>
  <c r="L163" i="35" s="1"/>
  <c r="M163" i="35"/>
  <c r="N163" i="35"/>
  <c r="P163" i="35"/>
  <c r="H164" i="35"/>
  <c r="Q121" i="32" s="1"/>
  <c r="K164" i="35"/>
  <c r="Q164" i="35" s="1"/>
  <c r="R121" i="32" s="1"/>
  <c r="M164" i="35"/>
  <c r="N164" i="35"/>
  <c r="P164" i="35"/>
  <c r="K124" i="35"/>
  <c r="M124" i="35"/>
  <c r="N124" i="35"/>
  <c r="P124" i="35"/>
  <c r="K125" i="35"/>
  <c r="L125" i="35" s="1"/>
  <c r="M125" i="35"/>
  <c r="N125" i="35"/>
  <c r="P125" i="35"/>
  <c r="K126" i="35"/>
  <c r="L126" i="35" s="1"/>
  <c r="M126" i="35"/>
  <c r="N126" i="35"/>
  <c r="P126" i="35"/>
  <c r="K127" i="35"/>
  <c r="L127" i="35" s="1"/>
  <c r="M127" i="35"/>
  <c r="N127" i="35"/>
  <c r="P127" i="35"/>
  <c r="K128" i="35"/>
  <c r="L128" i="35" s="1"/>
  <c r="M128" i="35"/>
  <c r="N128" i="35"/>
  <c r="P128" i="35"/>
  <c r="K129" i="35"/>
  <c r="M129" i="35"/>
  <c r="N129" i="35"/>
  <c r="P129" i="35"/>
  <c r="K130" i="35"/>
  <c r="L130" i="35" s="1"/>
  <c r="M130" i="35"/>
  <c r="N130" i="35"/>
  <c r="P130" i="35"/>
  <c r="K131" i="35"/>
  <c r="L131" i="35" s="1"/>
  <c r="M131" i="35"/>
  <c r="N131" i="35"/>
  <c r="P131" i="35"/>
  <c r="K132" i="35"/>
  <c r="L132" i="35" s="1"/>
  <c r="M132" i="35"/>
  <c r="N132" i="35"/>
  <c r="P132" i="35"/>
  <c r="H133" i="35"/>
  <c r="Q97" i="32" s="1"/>
  <c r="K133" i="35"/>
  <c r="L133" i="35" s="1"/>
  <c r="M133" i="35"/>
  <c r="N133" i="35"/>
  <c r="P133" i="35"/>
  <c r="Q133" i="35"/>
  <c r="R97" i="32" s="1"/>
  <c r="H134" i="35"/>
  <c r="Q98" i="32" s="1"/>
  <c r="K134" i="35"/>
  <c r="L134" i="35" s="1"/>
  <c r="M134" i="35"/>
  <c r="N134" i="35"/>
  <c r="P134" i="35"/>
  <c r="H135" i="35"/>
  <c r="Q99" i="32" s="1"/>
  <c r="K135" i="35"/>
  <c r="Q135" i="35" s="1"/>
  <c r="R99" i="32" s="1"/>
  <c r="M135" i="35"/>
  <c r="N135" i="35"/>
  <c r="O135" i="35"/>
  <c r="P135" i="35"/>
  <c r="H136" i="35"/>
  <c r="Q100" i="32" s="1"/>
  <c r="K136" i="35"/>
  <c r="L136" i="35" s="1"/>
  <c r="M136" i="35"/>
  <c r="N136" i="35"/>
  <c r="P136" i="35"/>
  <c r="Q136" i="35"/>
  <c r="R100" i="32" s="1"/>
  <c r="H137" i="35"/>
  <c r="Q101" i="32" s="1"/>
  <c r="K137" i="35"/>
  <c r="L137" i="35" s="1"/>
  <c r="M137" i="35"/>
  <c r="N137" i="35"/>
  <c r="P137" i="35"/>
  <c r="Q137" i="35"/>
  <c r="R101" i="32" s="1"/>
  <c r="M97" i="35"/>
  <c r="N97" i="35"/>
  <c r="P97" i="35"/>
  <c r="K98" i="35"/>
  <c r="L98" i="35" s="1"/>
  <c r="M98" i="35"/>
  <c r="N98" i="35"/>
  <c r="P98" i="35"/>
  <c r="K99" i="35"/>
  <c r="L99" i="35" s="1"/>
  <c r="M99" i="35"/>
  <c r="N99" i="35"/>
  <c r="P99" i="35"/>
  <c r="K100" i="35"/>
  <c r="L100" i="35" s="1"/>
  <c r="M100" i="35"/>
  <c r="N100" i="35"/>
  <c r="P100" i="35"/>
  <c r="K101" i="35"/>
  <c r="L101" i="35" s="1"/>
  <c r="M101" i="35"/>
  <c r="N101" i="35"/>
  <c r="P101" i="35"/>
  <c r="K102" i="35"/>
  <c r="L102" i="35" s="1"/>
  <c r="M102" i="35"/>
  <c r="N102" i="35"/>
  <c r="P102" i="35"/>
  <c r="K103" i="35"/>
  <c r="L103" i="35" s="1"/>
  <c r="M103" i="35"/>
  <c r="N103" i="35"/>
  <c r="P103" i="35"/>
  <c r="K104" i="35"/>
  <c r="L104" i="35" s="1"/>
  <c r="M104" i="35"/>
  <c r="N104" i="35"/>
  <c r="P104" i="35"/>
  <c r="K105" i="35"/>
  <c r="L105" i="35" s="1"/>
  <c r="M105" i="35"/>
  <c r="N105" i="35"/>
  <c r="P105" i="35"/>
  <c r="K106" i="35"/>
  <c r="L106" i="35" s="1"/>
  <c r="M106" i="35"/>
  <c r="N106" i="35"/>
  <c r="P106" i="35"/>
  <c r="K107" i="35"/>
  <c r="L107" i="35" s="1"/>
  <c r="M107" i="35"/>
  <c r="N107" i="35"/>
  <c r="P107" i="35"/>
  <c r="K108" i="35"/>
  <c r="L108" i="35" s="1"/>
  <c r="M108" i="35"/>
  <c r="N108" i="35"/>
  <c r="P108" i="35"/>
  <c r="K109" i="35"/>
  <c r="L109" i="35" s="1"/>
  <c r="M109" i="35"/>
  <c r="N109" i="35"/>
  <c r="P109" i="35"/>
  <c r="K110" i="35"/>
  <c r="L110" i="35" s="1"/>
  <c r="M110" i="35"/>
  <c r="N110" i="35"/>
  <c r="P110" i="35"/>
  <c r="K70" i="35"/>
  <c r="L70" i="35" s="1"/>
  <c r="M70" i="35"/>
  <c r="N70" i="35"/>
  <c r="P70" i="35"/>
  <c r="K71" i="35"/>
  <c r="L71" i="35" s="1"/>
  <c r="M71" i="35"/>
  <c r="N71" i="35"/>
  <c r="P71" i="35"/>
  <c r="K72" i="35"/>
  <c r="L72" i="35" s="1"/>
  <c r="M72" i="35"/>
  <c r="N72" i="35"/>
  <c r="P72" i="35"/>
  <c r="K73" i="35"/>
  <c r="L73" i="35" s="1"/>
  <c r="M73" i="35"/>
  <c r="N73" i="35"/>
  <c r="P73" i="35"/>
  <c r="K74" i="35"/>
  <c r="L74" i="35" s="1"/>
  <c r="M74" i="35"/>
  <c r="N74" i="35"/>
  <c r="P74" i="35"/>
  <c r="H75" i="35"/>
  <c r="Q53" i="32" s="1"/>
  <c r="K75" i="35"/>
  <c r="L75" i="35" s="1"/>
  <c r="M75" i="35"/>
  <c r="N75" i="35"/>
  <c r="P75" i="35"/>
  <c r="K76" i="35"/>
  <c r="L76" i="35" s="1"/>
  <c r="M76" i="35"/>
  <c r="N76" i="35"/>
  <c r="P76" i="35"/>
  <c r="K77" i="35"/>
  <c r="L77" i="35" s="1"/>
  <c r="M77" i="35"/>
  <c r="N77" i="35"/>
  <c r="P77" i="35"/>
  <c r="K78" i="35"/>
  <c r="L78" i="35" s="1"/>
  <c r="M78" i="35"/>
  <c r="N78" i="35"/>
  <c r="P78" i="35"/>
  <c r="K79" i="35"/>
  <c r="L79" i="35" s="1"/>
  <c r="M79" i="35"/>
  <c r="N79" i="35"/>
  <c r="P79" i="35"/>
  <c r="K80" i="35"/>
  <c r="L80" i="35" s="1"/>
  <c r="M80" i="35"/>
  <c r="N80" i="35"/>
  <c r="P80" i="35"/>
  <c r="K81" i="35"/>
  <c r="L81" i="35" s="1"/>
  <c r="M81" i="35"/>
  <c r="N81" i="35"/>
  <c r="P81" i="35"/>
  <c r="K82" i="35"/>
  <c r="L82" i="35" s="1"/>
  <c r="M82" i="35"/>
  <c r="N82" i="35"/>
  <c r="P82" i="35"/>
  <c r="Q82" i="35" s="1"/>
  <c r="R60" i="32" s="1"/>
  <c r="K83" i="35"/>
  <c r="L83" i="35" s="1"/>
  <c r="M83" i="35"/>
  <c r="N83" i="35"/>
  <c r="P83" i="35"/>
  <c r="K43" i="35"/>
  <c r="M43" i="35"/>
  <c r="N43" i="35"/>
  <c r="P43" i="35"/>
  <c r="K44" i="35"/>
  <c r="L44" i="35" s="1"/>
  <c r="M44" i="35"/>
  <c r="N44" i="35"/>
  <c r="P44" i="35"/>
  <c r="M45" i="35"/>
  <c r="N45" i="35"/>
  <c r="P45" i="35"/>
  <c r="K46" i="35"/>
  <c r="L46" i="35" s="1"/>
  <c r="M46" i="35"/>
  <c r="N46" i="35"/>
  <c r="P46" i="35"/>
  <c r="K47" i="35"/>
  <c r="L47" i="35" s="1"/>
  <c r="M47" i="35"/>
  <c r="N47" i="35"/>
  <c r="P47" i="35"/>
  <c r="K48" i="35"/>
  <c r="L48" i="35" s="1"/>
  <c r="M48" i="35"/>
  <c r="N48" i="35"/>
  <c r="P48" i="35"/>
  <c r="K49" i="35"/>
  <c r="L49" i="35" s="1"/>
  <c r="M49" i="35"/>
  <c r="N49" i="35"/>
  <c r="P49" i="35"/>
  <c r="K50" i="35"/>
  <c r="L50" i="35" s="1"/>
  <c r="M50" i="35"/>
  <c r="N50" i="35"/>
  <c r="P50" i="35"/>
  <c r="K51" i="35"/>
  <c r="L51" i="35" s="1"/>
  <c r="M51" i="35"/>
  <c r="N51" i="35"/>
  <c r="P51" i="35"/>
  <c r="K52" i="35"/>
  <c r="L52" i="35" s="1"/>
  <c r="M52" i="35"/>
  <c r="N52" i="35"/>
  <c r="P52" i="35"/>
  <c r="H53" i="35"/>
  <c r="Q38" i="32" s="1"/>
  <c r="K53" i="35"/>
  <c r="L53" i="35" s="1"/>
  <c r="M53" i="35"/>
  <c r="N53" i="35"/>
  <c r="P53" i="35"/>
  <c r="H54" i="35"/>
  <c r="Q39" i="32" s="1"/>
  <c r="K54" i="35"/>
  <c r="L54" i="35" s="1"/>
  <c r="M54" i="35"/>
  <c r="N54" i="35"/>
  <c r="P54" i="35"/>
  <c r="H55" i="35"/>
  <c r="Q40" i="32" s="1"/>
  <c r="K55" i="35"/>
  <c r="L55" i="35" s="1"/>
  <c r="M55" i="35"/>
  <c r="N55" i="35"/>
  <c r="P55" i="35"/>
  <c r="H56" i="35"/>
  <c r="Q41" i="32" s="1"/>
  <c r="K56" i="35"/>
  <c r="L56" i="35" s="1"/>
  <c r="M56" i="35"/>
  <c r="N56" i="35"/>
  <c r="P56" i="35"/>
  <c r="P69" i="35"/>
  <c r="K69" i="35"/>
  <c r="L69" i="35" s="1"/>
  <c r="P96" i="35"/>
  <c r="P123" i="35"/>
  <c r="K123" i="35"/>
  <c r="P42" i="35"/>
  <c r="K42" i="35"/>
  <c r="L42" i="35" s="1"/>
  <c r="P150" i="35"/>
  <c r="K150" i="35"/>
  <c r="L150" i="35" s="1"/>
  <c r="N150" i="35"/>
  <c r="M150" i="35"/>
  <c r="N123" i="35"/>
  <c r="M123" i="35"/>
  <c r="N96" i="35"/>
  <c r="M96" i="35"/>
  <c r="N69" i="35"/>
  <c r="M69" i="35"/>
  <c r="N42" i="35"/>
  <c r="M42" i="35"/>
  <c r="K15" i="35"/>
  <c r="K18" i="35"/>
  <c r="L18" i="35" s="1"/>
  <c r="K19" i="35"/>
  <c r="L19" i="35" s="1"/>
  <c r="K20" i="35"/>
  <c r="L20" i="35" s="1"/>
  <c r="K21" i="35"/>
  <c r="L21" i="35" s="1"/>
  <c r="K22" i="35"/>
  <c r="Q22" i="35" s="1"/>
  <c r="R15" i="32" s="1"/>
  <c r="K23" i="35"/>
  <c r="L23" i="35" s="1"/>
  <c r="K24" i="35"/>
  <c r="L24" i="35" s="1"/>
  <c r="K25" i="35"/>
  <c r="L25" i="35" s="1"/>
  <c r="K26" i="35"/>
  <c r="L26" i="35" s="1"/>
  <c r="K27" i="35"/>
  <c r="L27" i="35" s="1"/>
  <c r="K28" i="35"/>
  <c r="K14" i="35"/>
  <c r="L14" i="35" s="1"/>
  <c r="M15" i="35"/>
  <c r="N15" i="35"/>
  <c r="P15" i="35"/>
  <c r="M16" i="35"/>
  <c r="N16" i="35"/>
  <c r="P16" i="35"/>
  <c r="M17" i="35"/>
  <c r="N17" i="35"/>
  <c r="P17" i="35"/>
  <c r="M18" i="35"/>
  <c r="N18" i="35"/>
  <c r="P18" i="35"/>
  <c r="M19" i="35"/>
  <c r="N19" i="35"/>
  <c r="P19" i="35"/>
  <c r="M20" i="35"/>
  <c r="N20" i="35"/>
  <c r="P20" i="35"/>
  <c r="M21" i="35"/>
  <c r="N21" i="35"/>
  <c r="P21" i="35"/>
  <c r="M22" i="35"/>
  <c r="N22" i="35"/>
  <c r="P22" i="35"/>
  <c r="M23" i="35"/>
  <c r="N23" i="35"/>
  <c r="P23" i="35"/>
  <c r="M24" i="35"/>
  <c r="N24" i="35"/>
  <c r="P24" i="35"/>
  <c r="M25" i="35"/>
  <c r="N25" i="35"/>
  <c r="P25" i="35"/>
  <c r="M26" i="35"/>
  <c r="N26" i="35"/>
  <c r="P26" i="35"/>
  <c r="M27" i="35"/>
  <c r="N27" i="35"/>
  <c r="P27" i="35"/>
  <c r="M28" i="35"/>
  <c r="N28" i="35"/>
  <c r="P28" i="35"/>
  <c r="H20" i="35"/>
  <c r="Q13" i="32" s="1"/>
  <c r="P14" i="35"/>
  <c r="N14" i="35"/>
  <c r="M14" i="35"/>
  <c r="D42" i="28"/>
  <c r="Q49" i="35" l="1"/>
  <c r="R34" i="32" s="1"/>
  <c r="Q48" i="35"/>
  <c r="R33" i="32" s="1"/>
  <c r="Q47" i="35"/>
  <c r="R32" i="32" s="1"/>
  <c r="Q46" i="35"/>
  <c r="R31" i="32" s="1"/>
  <c r="Q128" i="35"/>
  <c r="R92" i="32" s="1"/>
  <c r="Q127" i="35"/>
  <c r="R91" i="32" s="1"/>
  <c r="Q125" i="35"/>
  <c r="R89" i="32" s="1"/>
  <c r="L159" i="35"/>
  <c r="O162" i="35"/>
  <c r="O42" i="35"/>
  <c r="O56" i="35"/>
  <c r="O82" i="35"/>
  <c r="Q74" i="35"/>
  <c r="R52" i="32" s="1"/>
  <c r="O73" i="35"/>
  <c r="Q104" i="35"/>
  <c r="R75" i="32" s="1"/>
  <c r="Q103" i="35"/>
  <c r="R74" i="32" s="1"/>
  <c r="Q102" i="35"/>
  <c r="R73" i="32" s="1"/>
  <c r="Q101" i="35"/>
  <c r="R72" i="32" s="1"/>
  <c r="Q100" i="35"/>
  <c r="R71" i="32" s="1"/>
  <c r="Q99" i="35"/>
  <c r="R70" i="32" s="1"/>
  <c r="Q98" i="35"/>
  <c r="R69" i="32" s="1"/>
  <c r="Q162" i="35"/>
  <c r="R119" i="32" s="1"/>
  <c r="O161" i="35"/>
  <c r="O132" i="35"/>
  <c r="Q156" i="35"/>
  <c r="R113" i="32" s="1"/>
  <c r="Q155" i="35"/>
  <c r="R112" i="32" s="1"/>
  <c r="O23" i="35"/>
  <c r="Q25" i="35"/>
  <c r="R18" i="32" s="1"/>
  <c r="L28" i="35"/>
  <c r="Q28" i="35" s="1"/>
  <c r="R21" i="32" s="1"/>
  <c r="L22" i="35"/>
  <c r="Q80" i="35"/>
  <c r="R58" i="32" s="1"/>
  <c r="Q77" i="35"/>
  <c r="R55" i="32" s="1"/>
  <c r="Q81" i="35"/>
  <c r="R59" i="32" s="1"/>
  <c r="Q106" i="35"/>
  <c r="R77" i="32" s="1"/>
  <c r="Q107" i="35"/>
  <c r="R78" i="32" s="1"/>
  <c r="Q132" i="35"/>
  <c r="R96" i="32" s="1"/>
  <c r="Q131" i="35"/>
  <c r="R95" i="32" s="1"/>
  <c r="O110" i="35"/>
  <c r="L164" i="35"/>
  <c r="Q161" i="35"/>
  <c r="R118" i="32" s="1"/>
  <c r="L158" i="35"/>
  <c r="O155" i="35"/>
  <c r="O53" i="35"/>
  <c r="Q108" i="35"/>
  <c r="R79" i="32" s="1"/>
  <c r="L135" i="35"/>
  <c r="Q54" i="35"/>
  <c r="R39" i="32" s="1"/>
  <c r="Q75" i="35"/>
  <c r="R53" i="32" s="1"/>
  <c r="Q163" i="35"/>
  <c r="R120" i="32" s="1"/>
  <c r="Q157" i="35"/>
  <c r="R114" i="32" s="1"/>
  <c r="Q51" i="35"/>
  <c r="R36" i="32" s="1"/>
  <c r="Q79" i="35"/>
  <c r="R57" i="32" s="1"/>
  <c r="Q105" i="35"/>
  <c r="R76" i="32" s="1"/>
  <c r="Q76" i="35"/>
  <c r="R54" i="32" s="1"/>
  <c r="O158" i="35"/>
  <c r="Q110" i="35"/>
  <c r="R81" i="32" s="1"/>
  <c r="Q130" i="35"/>
  <c r="R94" i="32" s="1"/>
  <c r="O159" i="35"/>
  <c r="Q154" i="35"/>
  <c r="R111" i="32" s="1"/>
  <c r="Q160" i="35"/>
  <c r="R117" i="32" s="1"/>
  <c r="O50" i="35"/>
  <c r="Q83" i="35"/>
  <c r="R61" i="32" s="1"/>
  <c r="O164" i="35"/>
  <c r="O20" i="35"/>
  <c r="Q56" i="35"/>
  <c r="R41" i="32" s="1"/>
  <c r="Q55" i="35"/>
  <c r="R40" i="32" s="1"/>
  <c r="O44" i="35"/>
  <c r="O76" i="35"/>
  <c r="Q78" i="35"/>
  <c r="R56" i="32" s="1"/>
  <c r="Q109" i="35"/>
  <c r="R80" i="32" s="1"/>
  <c r="O101" i="35"/>
  <c r="Q134" i="35"/>
  <c r="R98" i="32" s="1"/>
  <c r="O26" i="35"/>
  <c r="Q53" i="35"/>
  <c r="R38" i="32" s="1"/>
  <c r="Q52" i="35"/>
  <c r="R37" i="32" s="1"/>
  <c r="Q50" i="35"/>
  <c r="R35" i="32" s="1"/>
  <c r="Q42" i="35"/>
  <c r="R27" i="32" s="1"/>
  <c r="O47" i="35"/>
  <c r="O79" i="35"/>
  <c r="O107" i="35"/>
  <c r="Q126" i="35"/>
  <c r="R90" i="32" s="1"/>
  <c r="O126" i="35"/>
  <c r="Q14" i="35"/>
  <c r="R7" i="32" s="1"/>
  <c r="Q27" i="35"/>
  <c r="R20" i="32" s="1"/>
  <c r="Q23" i="35"/>
  <c r="R16" i="32" s="1"/>
  <c r="Q21" i="35"/>
  <c r="R14" i="32" s="1"/>
  <c r="Q18" i="35"/>
  <c r="R11" i="32" s="1"/>
  <c r="Q150" i="35"/>
  <c r="R107" i="32" s="1"/>
  <c r="Q72" i="35"/>
  <c r="R50" i="32" s="1"/>
  <c r="Q71" i="35"/>
  <c r="R49" i="32" s="1"/>
  <c r="Q70" i="35"/>
  <c r="R48" i="32" s="1"/>
  <c r="O104" i="35"/>
  <c r="Q26" i="35"/>
  <c r="R19" i="32" s="1"/>
  <c r="Q24" i="35"/>
  <c r="R17" i="32" s="1"/>
  <c r="Q20" i="35"/>
  <c r="R13" i="32" s="1"/>
  <c r="Q44" i="35"/>
  <c r="R29" i="32" s="1"/>
  <c r="Q73" i="35"/>
  <c r="R51" i="32" s="1"/>
  <c r="Q19" i="35"/>
  <c r="R12" i="32" s="1"/>
  <c r="O98" i="35"/>
  <c r="Q152" i="35"/>
  <c r="R109" i="32" s="1"/>
  <c r="Q151" i="35"/>
  <c r="R108" i="32" s="1"/>
  <c r="L129" i="35"/>
  <c r="Q129" i="35" s="1"/>
  <c r="R93" i="32" s="1"/>
  <c r="O156" i="35"/>
  <c r="O153" i="35"/>
  <c r="O152" i="35"/>
  <c r="O163" i="35"/>
  <c r="O160" i="35"/>
  <c r="O157" i="35"/>
  <c r="O154" i="35"/>
  <c r="O151" i="35"/>
  <c r="O137" i="35"/>
  <c r="O134" i="35"/>
  <c r="O131" i="35"/>
  <c r="O128" i="35"/>
  <c r="O125" i="35"/>
  <c r="O136" i="35"/>
  <c r="O133" i="35"/>
  <c r="O130" i="35"/>
  <c r="O127" i="35"/>
  <c r="O108" i="35"/>
  <c r="O105" i="35"/>
  <c r="O102" i="35"/>
  <c r="O99" i="35"/>
  <c r="O109" i="35"/>
  <c r="O106" i="35"/>
  <c r="O103" i="35"/>
  <c r="O100" i="35"/>
  <c r="O81" i="35"/>
  <c r="O78" i="35"/>
  <c r="O75" i="35"/>
  <c r="O72" i="35"/>
  <c r="O83" i="35"/>
  <c r="O80" i="35"/>
  <c r="O77" i="35"/>
  <c r="O74" i="35"/>
  <c r="O71" i="35"/>
  <c r="O70" i="35"/>
  <c r="O54" i="35"/>
  <c r="O51" i="35"/>
  <c r="O48" i="35"/>
  <c r="O55" i="35"/>
  <c r="O52" i="35"/>
  <c r="O49" i="35"/>
  <c r="O46" i="35"/>
  <c r="O69" i="35"/>
  <c r="Q69" i="35"/>
  <c r="R47" i="32" s="1"/>
  <c r="O150" i="35"/>
  <c r="O27" i="35"/>
  <c r="O24" i="35"/>
  <c r="O21" i="35"/>
  <c r="O18" i="35"/>
  <c r="O28" i="35"/>
  <c r="O25" i="35"/>
  <c r="O22" i="35"/>
  <c r="O19" i="35"/>
  <c r="O14" i="35"/>
  <c r="O129" i="35" l="1"/>
  <c r="F6" i="40"/>
  <c r="F7" i="40" l="1"/>
  <c r="G19" i="37"/>
  <c r="L43" i="35" s="1"/>
  <c r="G10" i="37"/>
  <c r="Q43" i="35" l="1"/>
  <c r="R28" i="32" s="1"/>
  <c r="O43" i="35"/>
  <c r="K45" i="35"/>
  <c r="K16" i="35"/>
  <c r="F8" i="40"/>
  <c r="H155" i="35" s="1"/>
  <c r="Q112" i="32" s="1"/>
  <c r="K17" i="35"/>
  <c r="K97" i="35"/>
  <c r="K96" i="35"/>
  <c r="L15" i="35"/>
  <c r="L124" i="35"/>
  <c r="L16" i="35"/>
  <c r="L123" i="35"/>
  <c r="B25" i="40"/>
  <c r="G4" i="40" s="1"/>
  <c r="B24" i="40"/>
  <c r="H4" i="40" s="1"/>
  <c r="H105" i="35" s="1"/>
  <c r="Q76" i="32" s="1"/>
  <c r="B23" i="40"/>
  <c r="I4" i="40" s="1"/>
  <c r="B22" i="40"/>
  <c r="J4" i="40" s="1"/>
  <c r="B21" i="40"/>
  <c r="K4" i="40" s="1"/>
  <c r="B17" i="40"/>
  <c r="B16" i="40"/>
  <c r="B15" i="40"/>
  <c r="B14" i="40"/>
  <c r="B13" i="40"/>
  <c r="B12" i="40"/>
  <c r="B8" i="40"/>
  <c r="B7" i="40"/>
  <c r="B6" i="40"/>
  <c r="B5" i="40"/>
  <c r="B4" i="40"/>
  <c r="B3" i="40"/>
  <c r="H77" i="35" l="1"/>
  <c r="Q55" i="32" s="1"/>
  <c r="H80" i="35"/>
  <c r="Q58" i="32" s="1"/>
  <c r="H21" i="35"/>
  <c r="Q14" i="32" s="1"/>
  <c r="H83" i="35"/>
  <c r="Q61" i="32" s="1"/>
  <c r="L45" i="35"/>
  <c r="Q45" i="35"/>
  <c r="R30" i="32" s="1"/>
  <c r="O45" i="35"/>
  <c r="H156" i="35"/>
  <c r="Q113" i="32" s="1"/>
  <c r="H106" i="35"/>
  <c r="Q77" i="32" s="1"/>
  <c r="H22" i="35"/>
  <c r="Q15" i="32" s="1"/>
  <c r="H110" i="35"/>
  <c r="Q81" i="32" s="1"/>
  <c r="H78" i="35"/>
  <c r="Q56" i="32" s="1"/>
  <c r="H79" i="35"/>
  <c r="Q57" i="32" s="1"/>
  <c r="H50" i="35"/>
  <c r="Q35" i="32" s="1"/>
  <c r="F9" i="40"/>
  <c r="H154" i="35"/>
  <c r="Q111" i="32" s="1"/>
  <c r="Q16" i="35"/>
  <c r="R9" i="32" s="1"/>
  <c r="O16" i="35"/>
  <c r="H16" i="35" s="1"/>
  <c r="Q9" i="32" s="1"/>
  <c r="L97" i="35"/>
  <c r="Q97" i="35" s="1"/>
  <c r="R68" i="32" s="1"/>
  <c r="Q124" i="35"/>
  <c r="R88" i="32" s="1"/>
  <c r="O124" i="35"/>
  <c r="H124" i="35" s="1"/>
  <c r="Q88" i="32" s="1"/>
  <c r="L17" i="35"/>
  <c r="O17" i="35" s="1"/>
  <c r="H17" i="35" s="1"/>
  <c r="Q10" i="32" s="1"/>
  <c r="Q15" i="35"/>
  <c r="R8" i="32" s="1"/>
  <c r="O15" i="35"/>
  <c r="O123" i="35"/>
  <c r="H123" i="35" s="1"/>
  <c r="Q87" i="32" s="1"/>
  <c r="Q123" i="35"/>
  <c r="R87" i="32" s="1"/>
  <c r="L96" i="35"/>
  <c r="O96" i="35" s="1"/>
  <c r="H96" i="35" s="1"/>
  <c r="Q67" i="32" s="1"/>
  <c r="H70" i="35"/>
  <c r="Q48" i="32" s="1"/>
  <c r="H100" i="35"/>
  <c r="Q71" i="32" s="1"/>
  <c r="H99" i="35"/>
  <c r="Q70" i="32" s="1"/>
  <c r="H125" i="35"/>
  <c r="Q89" i="32" s="1"/>
  <c r="H71" i="35"/>
  <c r="Q49" i="32" s="1"/>
  <c r="H101" i="35"/>
  <c r="Q72" i="32" s="1"/>
  <c r="H74" i="35"/>
  <c r="Q52" i="32" s="1"/>
  <c r="H49" i="35"/>
  <c r="Q34" i="32" s="1"/>
  <c r="H150" i="35"/>
  <c r="Q107" i="32" s="1"/>
  <c r="H128" i="35"/>
  <c r="Q92" i="32" s="1"/>
  <c r="H47" i="35"/>
  <c r="Q32" i="32" s="1"/>
  <c r="H98" i="35"/>
  <c r="Q69" i="32" s="1"/>
  <c r="H152" i="35"/>
  <c r="Q109" i="32" s="1"/>
  <c r="H42" i="35"/>
  <c r="Q27" i="32" s="1"/>
  <c r="H102" i="35"/>
  <c r="Q73" i="32" s="1"/>
  <c r="H126" i="35"/>
  <c r="Q90" i="32" s="1"/>
  <c r="H44" i="35"/>
  <c r="Q29" i="32" s="1"/>
  <c r="H41" i="35"/>
  <c r="H68" i="35" s="1"/>
  <c r="H95" i="35" s="1"/>
  <c r="H122" i="35" s="1"/>
  <c r="H149" i="35" s="1"/>
  <c r="H15" i="35" l="1"/>
  <c r="Q8" i="32" s="1"/>
  <c r="F10" i="40"/>
  <c r="H132" i="35" s="1"/>
  <c r="Q96" i="32" s="1"/>
  <c r="H26" i="35"/>
  <c r="Q19" i="32" s="1"/>
  <c r="H25" i="35"/>
  <c r="Q18" i="32" s="1"/>
  <c r="H24" i="35"/>
  <c r="Q17" i="32" s="1"/>
  <c r="H52" i="35"/>
  <c r="Q37" i="32" s="1"/>
  <c r="H82" i="35"/>
  <c r="Q60" i="32" s="1"/>
  <c r="H109" i="35"/>
  <c r="Q80" i="32" s="1"/>
  <c r="H28" i="35"/>
  <c r="Q21" i="32" s="1"/>
  <c r="H23" i="35"/>
  <c r="Q16" i="32" s="1"/>
  <c r="O97" i="35"/>
  <c r="H97" i="35" s="1"/>
  <c r="Q68" i="32" s="1"/>
  <c r="Q17" i="35"/>
  <c r="R10" i="32" s="1"/>
  <c r="Q96" i="35"/>
  <c r="R67" i="32" s="1"/>
  <c r="F15" i="27"/>
  <c r="H76" i="35" l="1"/>
  <c r="Q54" i="32" s="1"/>
  <c r="H72" i="35"/>
  <c r="Q50" i="32" s="1"/>
  <c r="H73" i="35"/>
  <c r="Q51" i="32" s="1"/>
  <c r="F11" i="40"/>
  <c r="H18" i="35"/>
  <c r="Q11" i="32" s="1"/>
  <c r="H45" i="35"/>
  <c r="Q30" i="32" s="1"/>
  <c r="H103" i="35"/>
  <c r="Q74" i="32" s="1"/>
  <c r="H81" i="35"/>
  <c r="Q59" i="32" s="1"/>
  <c r="H104" i="35"/>
  <c r="Q75" i="32" s="1"/>
  <c r="H43" i="35"/>
  <c r="Q28" i="32" s="1"/>
  <c r="H14" i="35"/>
  <c r="Q7" i="32" s="1"/>
  <c r="H48" i="35"/>
  <c r="Q33" i="32" s="1"/>
  <c r="H127" i="35"/>
  <c r="Q91" i="32" s="1"/>
  <c r="H153" i="35"/>
  <c r="Q110" i="32" s="1"/>
  <c r="H69" i="35"/>
  <c r="Q47" i="32" s="1"/>
  <c r="H151" i="35"/>
  <c r="Q108" i="32" s="1"/>
  <c r="P121" i="32"/>
  <c r="O121" i="32"/>
  <c r="N121" i="32"/>
  <c r="M121" i="32"/>
  <c r="L121" i="32"/>
  <c r="K121" i="32"/>
  <c r="J121" i="32"/>
  <c r="I121" i="32"/>
  <c r="P120" i="32"/>
  <c r="O120" i="32"/>
  <c r="N120" i="32"/>
  <c r="M120" i="32"/>
  <c r="L120" i="32"/>
  <c r="K120" i="32"/>
  <c r="J120" i="32"/>
  <c r="I120" i="32"/>
  <c r="P119" i="32"/>
  <c r="O119" i="32"/>
  <c r="N119" i="32"/>
  <c r="M119" i="32"/>
  <c r="L119" i="32"/>
  <c r="K119" i="32"/>
  <c r="J119" i="32"/>
  <c r="I119" i="32"/>
  <c r="P118" i="32"/>
  <c r="O118" i="32"/>
  <c r="N118" i="32"/>
  <c r="M118" i="32"/>
  <c r="L118" i="32"/>
  <c r="K118" i="32"/>
  <c r="J118" i="32"/>
  <c r="I118" i="32"/>
  <c r="P117" i="32"/>
  <c r="O117" i="32"/>
  <c r="N117" i="32"/>
  <c r="M117" i="32"/>
  <c r="L117" i="32"/>
  <c r="K117" i="32"/>
  <c r="J117" i="32"/>
  <c r="I117" i="32"/>
  <c r="P116" i="32"/>
  <c r="O116" i="32"/>
  <c r="N116" i="32"/>
  <c r="M116" i="32"/>
  <c r="L116" i="32"/>
  <c r="K116" i="32"/>
  <c r="J116" i="32"/>
  <c r="I116" i="32"/>
  <c r="P115" i="32"/>
  <c r="O115" i="32"/>
  <c r="N115" i="32"/>
  <c r="M115" i="32"/>
  <c r="L115" i="32"/>
  <c r="K115" i="32"/>
  <c r="J115" i="32"/>
  <c r="I115" i="32"/>
  <c r="P114" i="32"/>
  <c r="O114" i="32"/>
  <c r="N114" i="32"/>
  <c r="M114" i="32"/>
  <c r="L114" i="32"/>
  <c r="K114" i="32"/>
  <c r="J114" i="32"/>
  <c r="I114" i="32"/>
  <c r="P113" i="32"/>
  <c r="O113" i="32"/>
  <c r="N113" i="32"/>
  <c r="M113" i="32"/>
  <c r="L113" i="32"/>
  <c r="K113" i="32"/>
  <c r="J113" i="32"/>
  <c r="I113" i="32"/>
  <c r="P112" i="32"/>
  <c r="O112" i="32"/>
  <c r="N112" i="32"/>
  <c r="M112" i="32"/>
  <c r="L112" i="32"/>
  <c r="K112" i="32"/>
  <c r="J112" i="32"/>
  <c r="I112" i="32"/>
  <c r="P111" i="32"/>
  <c r="O111" i="32"/>
  <c r="N111" i="32"/>
  <c r="M111" i="32"/>
  <c r="L111" i="32"/>
  <c r="K111" i="32"/>
  <c r="J111" i="32"/>
  <c r="I111" i="32"/>
  <c r="P110" i="32"/>
  <c r="O110" i="32"/>
  <c r="N110" i="32"/>
  <c r="M110" i="32"/>
  <c r="L110" i="32"/>
  <c r="K110" i="32"/>
  <c r="J110" i="32"/>
  <c r="I110" i="32"/>
  <c r="P109" i="32"/>
  <c r="O109" i="32"/>
  <c r="N109" i="32"/>
  <c r="M109" i="32"/>
  <c r="L109" i="32"/>
  <c r="K109" i="32"/>
  <c r="J109" i="32"/>
  <c r="I109" i="32"/>
  <c r="P108" i="32"/>
  <c r="O108" i="32"/>
  <c r="N108" i="32"/>
  <c r="M108" i="32"/>
  <c r="L108" i="32"/>
  <c r="K108" i="32"/>
  <c r="J108" i="32"/>
  <c r="I108" i="32"/>
  <c r="P107" i="32"/>
  <c r="O107" i="32"/>
  <c r="N107" i="32"/>
  <c r="M107" i="32"/>
  <c r="L107" i="32"/>
  <c r="K107" i="32"/>
  <c r="J107" i="32"/>
  <c r="I107" i="32"/>
  <c r="P101" i="32"/>
  <c r="O101" i="32"/>
  <c r="N101" i="32"/>
  <c r="M101" i="32"/>
  <c r="L101" i="32"/>
  <c r="K101" i="32"/>
  <c r="J101" i="32"/>
  <c r="I101" i="32"/>
  <c r="P100" i="32"/>
  <c r="O100" i="32"/>
  <c r="N100" i="32"/>
  <c r="M100" i="32"/>
  <c r="L100" i="32"/>
  <c r="K100" i="32"/>
  <c r="J100" i="32"/>
  <c r="I100" i="32"/>
  <c r="P99" i="32"/>
  <c r="O99" i="32"/>
  <c r="N99" i="32"/>
  <c r="M99" i="32"/>
  <c r="L99" i="32"/>
  <c r="K99" i="32"/>
  <c r="J99" i="32"/>
  <c r="I99" i="32"/>
  <c r="P98" i="32"/>
  <c r="O98" i="32"/>
  <c r="N98" i="32"/>
  <c r="M98" i="32"/>
  <c r="L98" i="32"/>
  <c r="K98" i="32"/>
  <c r="J98" i="32"/>
  <c r="I98" i="32"/>
  <c r="P97" i="32"/>
  <c r="O97" i="32"/>
  <c r="N97" i="32"/>
  <c r="M97" i="32"/>
  <c r="L97" i="32"/>
  <c r="K97" i="32"/>
  <c r="J97" i="32"/>
  <c r="I97" i="32"/>
  <c r="P96" i="32"/>
  <c r="O96" i="32"/>
  <c r="N96" i="32"/>
  <c r="M96" i="32"/>
  <c r="L96" i="32"/>
  <c r="K96" i="32"/>
  <c r="J96" i="32"/>
  <c r="I96" i="32"/>
  <c r="P95" i="32"/>
  <c r="O95" i="32"/>
  <c r="N95" i="32"/>
  <c r="M95" i="32"/>
  <c r="L95" i="32"/>
  <c r="K95" i="32"/>
  <c r="J95" i="32"/>
  <c r="I95" i="32"/>
  <c r="P94" i="32"/>
  <c r="O94" i="32"/>
  <c r="N94" i="32"/>
  <c r="M94" i="32"/>
  <c r="L94" i="32"/>
  <c r="K94" i="32"/>
  <c r="J94" i="32"/>
  <c r="I94" i="32"/>
  <c r="P93" i="32"/>
  <c r="O93" i="32"/>
  <c r="N93" i="32"/>
  <c r="M93" i="32"/>
  <c r="L93" i="32"/>
  <c r="K93" i="32"/>
  <c r="J93" i="32"/>
  <c r="I93" i="32"/>
  <c r="P92" i="32"/>
  <c r="O92" i="32"/>
  <c r="N92" i="32"/>
  <c r="M92" i="32"/>
  <c r="L92" i="32"/>
  <c r="K92" i="32"/>
  <c r="J92" i="32"/>
  <c r="I92" i="32"/>
  <c r="P91" i="32"/>
  <c r="O91" i="32"/>
  <c r="N91" i="32"/>
  <c r="M91" i="32"/>
  <c r="L91" i="32"/>
  <c r="K91" i="32"/>
  <c r="J91" i="32"/>
  <c r="I91" i="32"/>
  <c r="P90" i="32"/>
  <c r="O90" i="32"/>
  <c r="N90" i="32"/>
  <c r="M90" i="32"/>
  <c r="L90" i="32"/>
  <c r="K90" i="32"/>
  <c r="J90" i="32"/>
  <c r="I90" i="32"/>
  <c r="P89" i="32"/>
  <c r="O89" i="32"/>
  <c r="N89" i="32"/>
  <c r="M89" i="32"/>
  <c r="L89" i="32"/>
  <c r="K89" i="32"/>
  <c r="J89" i="32"/>
  <c r="I89" i="32"/>
  <c r="P88" i="32"/>
  <c r="O88" i="32"/>
  <c r="N88" i="32"/>
  <c r="M88" i="32"/>
  <c r="L88" i="32"/>
  <c r="K88" i="32"/>
  <c r="J88" i="32"/>
  <c r="I88" i="32"/>
  <c r="P87" i="32"/>
  <c r="O87" i="32"/>
  <c r="N87" i="32"/>
  <c r="M87" i="32"/>
  <c r="L87" i="32"/>
  <c r="K87" i="32"/>
  <c r="J87" i="32"/>
  <c r="I87" i="32"/>
  <c r="P81" i="32"/>
  <c r="O81" i="32"/>
  <c r="N81" i="32"/>
  <c r="M81" i="32"/>
  <c r="L81" i="32"/>
  <c r="K81" i="32"/>
  <c r="J81" i="32"/>
  <c r="I81" i="32"/>
  <c r="P80" i="32"/>
  <c r="O80" i="32"/>
  <c r="N80" i="32"/>
  <c r="M80" i="32"/>
  <c r="L80" i="32"/>
  <c r="K80" i="32"/>
  <c r="J80" i="32"/>
  <c r="I80" i="32"/>
  <c r="P79" i="32"/>
  <c r="O79" i="32"/>
  <c r="N79" i="32"/>
  <c r="M79" i="32"/>
  <c r="L79" i="32"/>
  <c r="K79" i="32"/>
  <c r="J79" i="32"/>
  <c r="I79" i="32"/>
  <c r="P78" i="32"/>
  <c r="O78" i="32"/>
  <c r="N78" i="32"/>
  <c r="M78" i="32"/>
  <c r="L78" i="32"/>
  <c r="K78" i="32"/>
  <c r="J78" i="32"/>
  <c r="I78" i="32"/>
  <c r="P77" i="32"/>
  <c r="O77" i="32"/>
  <c r="N77" i="32"/>
  <c r="M77" i="32"/>
  <c r="L77" i="32"/>
  <c r="K77" i="32"/>
  <c r="J77" i="32"/>
  <c r="I77" i="32"/>
  <c r="P76" i="32"/>
  <c r="O76" i="32"/>
  <c r="N76" i="32"/>
  <c r="M76" i="32"/>
  <c r="L76" i="32"/>
  <c r="K76" i="32"/>
  <c r="J76" i="32"/>
  <c r="I76" i="32"/>
  <c r="P75" i="32"/>
  <c r="O75" i="32"/>
  <c r="N75" i="32"/>
  <c r="M75" i="32"/>
  <c r="L75" i="32"/>
  <c r="K75" i="32"/>
  <c r="J75" i="32"/>
  <c r="I75" i="32"/>
  <c r="P74" i="32"/>
  <c r="O74" i="32"/>
  <c r="N74" i="32"/>
  <c r="M74" i="32"/>
  <c r="L74" i="32"/>
  <c r="K74" i="32"/>
  <c r="J74" i="32"/>
  <c r="I74" i="32"/>
  <c r="P73" i="32"/>
  <c r="O73" i="32"/>
  <c r="N73" i="32"/>
  <c r="M73" i="32"/>
  <c r="L73" i="32"/>
  <c r="K73" i="32"/>
  <c r="J73" i="32"/>
  <c r="I73" i="32"/>
  <c r="P72" i="32"/>
  <c r="O72" i="32"/>
  <c r="N72" i="32"/>
  <c r="M72" i="32"/>
  <c r="L72" i="32"/>
  <c r="K72" i="32"/>
  <c r="J72" i="32"/>
  <c r="I72" i="32"/>
  <c r="P71" i="32"/>
  <c r="O71" i="32"/>
  <c r="N71" i="32"/>
  <c r="M71" i="32"/>
  <c r="L71" i="32"/>
  <c r="K71" i="32"/>
  <c r="J71" i="32"/>
  <c r="I71" i="32"/>
  <c r="P70" i="32"/>
  <c r="O70" i="32"/>
  <c r="N70" i="32"/>
  <c r="M70" i="32"/>
  <c r="L70" i="32"/>
  <c r="K70" i="32"/>
  <c r="J70" i="32"/>
  <c r="I70" i="32"/>
  <c r="P69" i="32"/>
  <c r="O69" i="32"/>
  <c r="N69" i="32"/>
  <c r="M69" i="32"/>
  <c r="L69" i="32"/>
  <c r="K69" i="32"/>
  <c r="J69" i="32"/>
  <c r="I69" i="32"/>
  <c r="P68" i="32"/>
  <c r="O68" i="32"/>
  <c r="N68" i="32"/>
  <c r="M68" i="32"/>
  <c r="L68" i="32"/>
  <c r="K68" i="32"/>
  <c r="J68" i="32"/>
  <c r="I68" i="32"/>
  <c r="P67" i="32"/>
  <c r="O67" i="32"/>
  <c r="N67" i="32"/>
  <c r="M67" i="32"/>
  <c r="L67" i="32"/>
  <c r="K67" i="32"/>
  <c r="J67" i="32"/>
  <c r="I67" i="32"/>
  <c r="P61" i="32"/>
  <c r="O61" i="32"/>
  <c r="N61" i="32"/>
  <c r="M61" i="32"/>
  <c r="L61" i="32"/>
  <c r="K61" i="32"/>
  <c r="J61" i="32"/>
  <c r="I61" i="32"/>
  <c r="P60" i="32"/>
  <c r="O60" i="32"/>
  <c r="N60" i="32"/>
  <c r="M60" i="32"/>
  <c r="L60" i="32"/>
  <c r="K60" i="32"/>
  <c r="J60" i="32"/>
  <c r="I60" i="32"/>
  <c r="P59" i="32"/>
  <c r="O59" i="32"/>
  <c r="N59" i="32"/>
  <c r="M59" i="32"/>
  <c r="L59" i="32"/>
  <c r="K59" i="32"/>
  <c r="J59" i="32"/>
  <c r="I59" i="32"/>
  <c r="P58" i="32"/>
  <c r="O58" i="32"/>
  <c r="N58" i="32"/>
  <c r="M58" i="32"/>
  <c r="L58" i="32"/>
  <c r="K58" i="32"/>
  <c r="J58" i="32"/>
  <c r="I58" i="32"/>
  <c r="P57" i="32"/>
  <c r="O57" i="32"/>
  <c r="N57" i="32"/>
  <c r="M57" i="32"/>
  <c r="L57" i="32"/>
  <c r="K57" i="32"/>
  <c r="J57" i="32"/>
  <c r="I57" i="32"/>
  <c r="P56" i="32"/>
  <c r="O56" i="32"/>
  <c r="N56" i="32"/>
  <c r="M56" i="32"/>
  <c r="L56" i="32"/>
  <c r="K56" i="32"/>
  <c r="J56" i="32"/>
  <c r="I56" i="32"/>
  <c r="P55" i="32"/>
  <c r="O55" i="32"/>
  <c r="N55" i="32"/>
  <c r="M55" i="32"/>
  <c r="L55" i="32"/>
  <c r="K55" i="32"/>
  <c r="J55" i="32"/>
  <c r="I55" i="32"/>
  <c r="P54" i="32"/>
  <c r="O54" i="32"/>
  <c r="N54" i="32"/>
  <c r="M54" i="32"/>
  <c r="L54" i="32"/>
  <c r="K54" i="32"/>
  <c r="J54" i="32"/>
  <c r="I54" i="32"/>
  <c r="P53" i="32"/>
  <c r="O53" i="32"/>
  <c r="N53" i="32"/>
  <c r="M53" i="32"/>
  <c r="L53" i="32"/>
  <c r="K53" i="32"/>
  <c r="J53" i="32"/>
  <c r="I53" i="32"/>
  <c r="P52" i="32"/>
  <c r="O52" i="32"/>
  <c r="N52" i="32"/>
  <c r="M52" i="32"/>
  <c r="L52" i="32"/>
  <c r="K52" i="32"/>
  <c r="J52" i="32"/>
  <c r="I52" i="32"/>
  <c r="P51" i="32"/>
  <c r="O51" i="32"/>
  <c r="N51" i="32"/>
  <c r="M51" i="32"/>
  <c r="L51" i="32"/>
  <c r="K51" i="32"/>
  <c r="J51" i="32"/>
  <c r="I51" i="32"/>
  <c r="P50" i="32"/>
  <c r="O50" i="32"/>
  <c r="N50" i="32"/>
  <c r="M50" i="32"/>
  <c r="L50" i="32"/>
  <c r="K50" i="32"/>
  <c r="J50" i="32"/>
  <c r="I50" i="32"/>
  <c r="P49" i="32"/>
  <c r="O49" i="32"/>
  <c r="N49" i="32"/>
  <c r="M49" i="32"/>
  <c r="L49" i="32"/>
  <c r="K49" i="32"/>
  <c r="J49" i="32"/>
  <c r="I49" i="32"/>
  <c r="P48" i="32"/>
  <c r="O48" i="32"/>
  <c r="N48" i="32"/>
  <c r="M48" i="32"/>
  <c r="L48" i="32"/>
  <c r="K48" i="32"/>
  <c r="J48" i="32"/>
  <c r="I48" i="32"/>
  <c r="P47" i="32"/>
  <c r="O47" i="32"/>
  <c r="N47" i="32"/>
  <c r="M47" i="32"/>
  <c r="L47" i="32"/>
  <c r="K47" i="32"/>
  <c r="J47" i="32"/>
  <c r="I47" i="32"/>
  <c r="P41" i="32"/>
  <c r="O41" i="32"/>
  <c r="N41" i="32"/>
  <c r="M41" i="32"/>
  <c r="L41" i="32"/>
  <c r="K41" i="32"/>
  <c r="J41" i="32"/>
  <c r="I41" i="32"/>
  <c r="P40" i="32"/>
  <c r="O40" i="32"/>
  <c r="N40" i="32"/>
  <c r="M40" i="32"/>
  <c r="L40" i="32"/>
  <c r="K40" i="32"/>
  <c r="J40" i="32"/>
  <c r="I40" i="32"/>
  <c r="P39" i="32"/>
  <c r="O39" i="32"/>
  <c r="N39" i="32"/>
  <c r="M39" i="32"/>
  <c r="L39" i="32"/>
  <c r="K39" i="32"/>
  <c r="J39" i="32"/>
  <c r="I39" i="32"/>
  <c r="P38" i="32"/>
  <c r="O38" i="32"/>
  <c r="N38" i="32"/>
  <c r="M38" i="32"/>
  <c r="L38" i="32"/>
  <c r="K38" i="32"/>
  <c r="J38" i="32"/>
  <c r="I38" i="32"/>
  <c r="P37" i="32"/>
  <c r="O37" i="32"/>
  <c r="N37" i="32"/>
  <c r="M37" i="32"/>
  <c r="L37" i="32"/>
  <c r="K37" i="32"/>
  <c r="J37" i="32"/>
  <c r="I37" i="32"/>
  <c r="P36" i="32"/>
  <c r="O36" i="32"/>
  <c r="N36" i="32"/>
  <c r="M36" i="32"/>
  <c r="L36" i="32"/>
  <c r="K36" i="32"/>
  <c r="J36" i="32"/>
  <c r="I36" i="32"/>
  <c r="P35" i="32"/>
  <c r="O35" i="32"/>
  <c r="N35" i="32"/>
  <c r="M35" i="32"/>
  <c r="L35" i="32"/>
  <c r="K35" i="32"/>
  <c r="J35" i="32"/>
  <c r="I35" i="32"/>
  <c r="P34" i="32"/>
  <c r="O34" i="32"/>
  <c r="N34" i="32"/>
  <c r="M34" i="32"/>
  <c r="L34" i="32"/>
  <c r="K34" i="32"/>
  <c r="J34" i="32"/>
  <c r="I34" i="32"/>
  <c r="P33" i="32"/>
  <c r="O33" i="32"/>
  <c r="N33" i="32"/>
  <c r="M33" i="32"/>
  <c r="L33" i="32"/>
  <c r="K33" i="32"/>
  <c r="J33" i="32"/>
  <c r="I33" i="32"/>
  <c r="P32" i="32"/>
  <c r="O32" i="32"/>
  <c r="N32" i="32"/>
  <c r="M32" i="32"/>
  <c r="L32" i="32"/>
  <c r="K32" i="32"/>
  <c r="J32" i="32"/>
  <c r="I32" i="32"/>
  <c r="P31" i="32"/>
  <c r="O31" i="32"/>
  <c r="N31" i="32"/>
  <c r="M31" i="32"/>
  <c r="L31" i="32"/>
  <c r="K31" i="32"/>
  <c r="J31" i="32"/>
  <c r="I31" i="32"/>
  <c r="P30" i="32"/>
  <c r="O30" i="32"/>
  <c r="N30" i="32"/>
  <c r="M30" i="32"/>
  <c r="L30" i="32"/>
  <c r="K30" i="32"/>
  <c r="J30" i="32"/>
  <c r="I30" i="32"/>
  <c r="P29" i="32"/>
  <c r="O29" i="32"/>
  <c r="N29" i="32"/>
  <c r="M29" i="32"/>
  <c r="L29" i="32"/>
  <c r="K29" i="32"/>
  <c r="J29" i="32"/>
  <c r="I29" i="32"/>
  <c r="P28" i="32"/>
  <c r="O28" i="32"/>
  <c r="N28" i="32"/>
  <c r="M28" i="32"/>
  <c r="L28" i="32"/>
  <c r="K28" i="32"/>
  <c r="J28" i="32"/>
  <c r="I28" i="32"/>
  <c r="P27" i="32"/>
  <c r="O27" i="32"/>
  <c r="N27" i="32"/>
  <c r="M27" i="32"/>
  <c r="L27" i="32"/>
  <c r="K27" i="32"/>
  <c r="J27" i="32"/>
  <c r="I27" i="32"/>
  <c r="L7" i="32"/>
  <c r="O7" i="32"/>
  <c r="P7" i="32"/>
  <c r="H103" i="32"/>
  <c r="H104" i="32"/>
  <c r="H105" i="32"/>
  <c r="H106" i="32"/>
  <c r="H102" i="32"/>
  <c r="H83" i="32"/>
  <c r="H84" i="32"/>
  <c r="H85" i="32"/>
  <c r="H86" i="32"/>
  <c r="H82" i="32"/>
  <c r="H63" i="32"/>
  <c r="H64" i="32"/>
  <c r="H65" i="32"/>
  <c r="H66" i="32"/>
  <c r="H62" i="32"/>
  <c r="H43" i="32"/>
  <c r="H44" i="32"/>
  <c r="H45" i="32"/>
  <c r="H46" i="32"/>
  <c r="H42" i="32"/>
  <c r="H23" i="32"/>
  <c r="H24" i="32"/>
  <c r="H25" i="32"/>
  <c r="H26" i="32"/>
  <c r="H22" i="32"/>
  <c r="I7" i="32"/>
  <c r="H3" i="32"/>
  <c r="H4" i="32"/>
  <c r="H5" i="32"/>
  <c r="H6" i="32"/>
  <c r="H2" i="32"/>
  <c r="H106" i="34"/>
  <c r="I106" i="34"/>
  <c r="K106" i="34" s="1"/>
  <c r="H107" i="34"/>
  <c r="I107" i="34"/>
  <c r="K107" i="34" s="1"/>
  <c r="H108" i="34"/>
  <c r="I108" i="34"/>
  <c r="K108" i="34" s="1"/>
  <c r="H109" i="34"/>
  <c r="J109" i="34" s="1"/>
  <c r="I109" i="34"/>
  <c r="K109" i="34" s="1"/>
  <c r="H110" i="34"/>
  <c r="I110" i="34"/>
  <c r="K110" i="34" s="1"/>
  <c r="H111" i="34"/>
  <c r="I111" i="34"/>
  <c r="K111" i="34" s="1"/>
  <c r="H112" i="34"/>
  <c r="I112" i="34"/>
  <c r="H113" i="34"/>
  <c r="J113" i="34" s="1"/>
  <c r="I113" i="34"/>
  <c r="K113" i="34" s="1"/>
  <c r="H114" i="34"/>
  <c r="I114" i="34"/>
  <c r="K114" i="34" s="1"/>
  <c r="H115" i="34"/>
  <c r="I115" i="34"/>
  <c r="K115" i="34" s="1"/>
  <c r="H116" i="34"/>
  <c r="I116" i="34"/>
  <c r="H117" i="34"/>
  <c r="J117" i="34" s="1"/>
  <c r="I117" i="34"/>
  <c r="H118" i="34"/>
  <c r="I118" i="34"/>
  <c r="K118" i="34" s="1"/>
  <c r="H119" i="34"/>
  <c r="I119" i="34"/>
  <c r="K119" i="34" s="1"/>
  <c r="I105" i="34"/>
  <c r="H105" i="34"/>
  <c r="H89" i="34"/>
  <c r="J89" i="34" s="1"/>
  <c r="I89" i="34"/>
  <c r="K89" i="34" s="1"/>
  <c r="H90" i="34"/>
  <c r="I90" i="34"/>
  <c r="H91" i="34"/>
  <c r="J91" i="34" s="1"/>
  <c r="I91" i="34"/>
  <c r="K91" i="34" s="1"/>
  <c r="H92" i="34"/>
  <c r="I92" i="34"/>
  <c r="K92" i="34" s="1"/>
  <c r="H93" i="34"/>
  <c r="J93" i="34" s="1"/>
  <c r="I93" i="34"/>
  <c r="K93" i="34" s="1"/>
  <c r="H94" i="34"/>
  <c r="J94" i="34" s="1"/>
  <c r="I94" i="34"/>
  <c r="K94" i="34" s="1"/>
  <c r="H95" i="34"/>
  <c r="J95" i="34" s="1"/>
  <c r="I95" i="34"/>
  <c r="K95" i="34" s="1"/>
  <c r="H96" i="34"/>
  <c r="I96" i="34"/>
  <c r="H97" i="34"/>
  <c r="J97" i="34" s="1"/>
  <c r="I97" i="34"/>
  <c r="K97" i="34" s="1"/>
  <c r="H98" i="34"/>
  <c r="I98" i="34"/>
  <c r="K98" i="34" s="1"/>
  <c r="H99" i="34"/>
  <c r="I99" i="34"/>
  <c r="K99" i="34" s="1"/>
  <c r="H100" i="34"/>
  <c r="J100" i="34" s="1"/>
  <c r="I100" i="34"/>
  <c r="K100" i="34" s="1"/>
  <c r="H101" i="34"/>
  <c r="J101" i="34" s="1"/>
  <c r="I101" i="34"/>
  <c r="K101" i="34" s="1"/>
  <c r="H102" i="34"/>
  <c r="I102" i="34"/>
  <c r="I88" i="34"/>
  <c r="K88" i="34" s="1"/>
  <c r="H88" i="34"/>
  <c r="H72" i="34"/>
  <c r="I72" i="34"/>
  <c r="K72" i="34" s="1"/>
  <c r="H73" i="34"/>
  <c r="J73" i="34" s="1"/>
  <c r="I73" i="34"/>
  <c r="K73" i="34" s="1"/>
  <c r="H74" i="34"/>
  <c r="I74" i="34"/>
  <c r="K74" i="34" s="1"/>
  <c r="H75" i="34"/>
  <c r="J75" i="34" s="1"/>
  <c r="I75" i="34"/>
  <c r="K75" i="34" s="1"/>
  <c r="H76" i="34"/>
  <c r="I76" i="34"/>
  <c r="K76" i="34" s="1"/>
  <c r="H77" i="34"/>
  <c r="J77" i="34" s="1"/>
  <c r="I77" i="34"/>
  <c r="H78" i="34"/>
  <c r="I78" i="34"/>
  <c r="K78" i="34" s="1"/>
  <c r="H79" i="34"/>
  <c r="J79" i="34" s="1"/>
  <c r="I79" i="34"/>
  <c r="K79" i="34" s="1"/>
  <c r="H80" i="34"/>
  <c r="I80" i="34"/>
  <c r="K80" i="34" s="1"/>
  <c r="H81" i="34"/>
  <c r="J81" i="34" s="1"/>
  <c r="I81" i="34"/>
  <c r="H82" i="34"/>
  <c r="J82" i="34" s="1"/>
  <c r="I82" i="34"/>
  <c r="K82" i="34" s="1"/>
  <c r="H83" i="34"/>
  <c r="J83" i="34" s="1"/>
  <c r="I83" i="34"/>
  <c r="K83" i="34" s="1"/>
  <c r="H84" i="34"/>
  <c r="I84" i="34"/>
  <c r="K84" i="34" s="1"/>
  <c r="H85" i="34"/>
  <c r="J85" i="34" s="1"/>
  <c r="I85" i="34"/>
  <c r="K85" i="34" s="1"/>
  <c r="I71" i="34"/>
  <c r="H71" i="34"/>
  <c r="J71" i="34" s="1"/>
  <c r="H55" i="34"/>
  <c r="J55" i="34" s="1"/>
  <c r="I55" i="34"/>
  <c r="H56" i="34"/>
  <c r="J56" i="34" s="1"/>
  <c r="I56" i="34"/>
  <c r="K56" i="34" s="1"/>
  <c r="H57" i="34"/>
  <c r="J57" i="34" s="1"/>
  <c r="I57" i="34"/>
  <c r="K57" i="34" s="1"/>
  <c r="H58" i="34"/>
  <c r="I58" i="34"/>
  <c r="K58" i="34" s="1"/>
  <c r="H59" i="34"/>
  <c r="J59" i="34" s="1"/>
  <c r="I59" i="34"/>
  <c r="K59" i="34" s="1"/>
  <c r="H60" i="34"/>
  <c r="J60" i="34" s="1"/>
  <c r="I60" i="34"/>
  <c r="K60" i="34" s="1"/>
  <c r="H61" i="34"/>
  <c r="J61" i="34" s="1"/>
  <c r="I61" i="34"/>
  <c r="H62" i="34"/>
  <c r="I62" i="34"/>
  <c r="H63" i="34"/>
  <c r="J63" i="34" s="1"/>
  <c r="I63" i="34"/>
  <c r="K63" i="34" s="1"/>
  <c r="H64" i="34"/>
  <c r="J64" i="34" s="1"/>
  <c r="I64" i="34"/>
  <c r="K64" i="34" s="1"/>
  <c r="H65" i="34"/>
  <c r="J65" i="34" s="1"/>
  <c r="I65" i="34"/>
  <c r="K65" i="34" s="1"/>
  <c r="H66" i="34"/>
  <c r="I66" i="34"/>
  <c r="K66" i="34" s="1"/>
  <c r="H67" i="34"/>
  <c r="J67" i="34" s="1"/>
  <c r="I67" i="34"/>
  <c r="K67" i="34" s="1"/>
  <c r="H68" i="34"/>
  <c r="I68" i="34"/>
  <c r="K68" i="34" s="1"/>
  <c r="I54" i="34"/>
  <c r="K54" i="34" s="1"/>
  <c r="H54" i="34"/>
  <c r="J54" i="34" s="1"/>
  <c r="H38" i="34"/>
  <c r="I38" i="34"/>
  <c r="K38" i="34" s="1"/>
  <c r="H39" i="34"/>
  <c r="J39" i="34" s="1"/>
  <c r="I39" i="34"/>
  <c r="K39" i="34" s="1"/>
  <c r="H40" i="34"/>
  <c r="J40" i="34" s="1"/>
  <c r="I40" i="34"/>
  <c r="K40" i="34" s="1"/>
  <c r="H41" i="34"/>
  <c r="J41" i="34" s="1"/>
  <c r="I41" i="34"/>
  <c r="H42" i="34"/>
  <c r="J42" i="34" s="1"/>
  <c r="I42" i="34"/>
  <c r="K42" i="34" s="1"/>
  <c r="H43" i="34"/>
  <c r="J43" i="34" s="1"/>
  <c r="I43" i="34"/>
  <c r="K43" i="34" s="1"/>
  <c r="H44" i="34"/>
  <c r="I44" i="34"/>
  <c r="K44" i="34" s="1"/>
  <c r="H45" i="34"/>
  <c r="J45" i="34" s="1"/>
  <c r="I45" i="34"/>
  <c r="K45" i="34" s="1"/>
  <c r="H46" i="34"/>
  <c r="I46" i="34"/>
  <c r="H47" i="34"/>
  <c r="J47" i="34" s="1"/>
  <c r="I47" i="34"/>
  <c r="K47" i="34" s="1"/>
  <c r="H48" i="34"/>
  <c r="I48" i="34"/>
  <c r="K48" i="34" s="1"/>
  <c r="H49" i="34"/>
  <c r="J49" i="34" s="1"/>
  <c r="I49" i="34"/>
  <c r="K49" i="34" s="1"/>
  <c r="H50" i="34"/>
  <c r="I50" i="34"/>
  <c r="K50" i="34" s="1"/>
  <c r="H51" i="34"/>
  <c r="J51" i="34" s="1"/>
  <c r="I51" i="34"/>
  <c r="K51" i="34" s="1"/>
  <c r="I37" i="34"/>
  <c r="K37" i="34" s="1"/>
  <c r="H37" i="34"/>
  <c r="J37" i="34" s="1"/>
  <c r="G164" i="35"/>
  <c r="F164" i="35"/>
  <c r="E164" i="35"/>
  <c r="D164" i="35"/>
  <c r="G163" i="35"/>
  <c r="F163" i="35"/>
  <c r="E163" i="35"/>
  <c r="D163" i="35"/>
  <c r="G162" i="35"/>
  <c r="F162" i="35"/>
  <c r="E162" i="35"/>
  <c r="D162" i="35"/>
  <c r="G161" i="35"/>
  <c r="F161" i="35"/>
  <c r="E161" i="35"/>
  <c r="D161" i="35"/>
  <c r="G160" i="35"/>
  <c r="F160" i="35"/>
  <c r="E160" i="35"/>
  <c r="D160" i="35"/>
  <c r="G159" i="35"/>
  <c r="F159" i="35"/>
  <c r="E159" i="35"/>
  <c r="D159" i="35"/>
  <c r="G158" i="35"/>
  <c r="F158" i="35"/>
  <c r="E158" i="35"/>
  <c r="D158" i="35"/>
  <c r="G157" i="35"/>
  <c r="F157" i="35"/>
  <c r="E157" i="35"/>
  <c r="D157" i="35"/>
  <c r="G156" i="35"/>
  <c r="F156" i="35"/>
  <c r="E156" i="35"/>
  <c r="D156" i="35"/>
  <c r="G155" i="35"/>
  <c r="F155" i="35"/>
  <c r="E155" i="35"/>
  <c r="D155" i="35"/>
  <c r="G154" i="35"/>
  <c r="F154" i="35"/>
  <c r="E154" i="35"/>
  <c r="D154" i="35"/>
  <c r="G153" i="35"/>
  <c r="F153" i="35"/>
  <c r="E153" i="35"/>
  <c r="D153" i="35"/>
  <c r="G152" i="35"/>
  <c r="F152" i="35"/>
  <c r="E152" i="35"/>
  <c r="D152" i="35"/>
  <c r="G151" i="35"/>
  <c r="F151" i="35"/>
  <c r="E151" i="35"/>
  <c r="D151" i="35"/>
  <c r="G150" i="35"/>
  <c r="F150" i="35"/>
  <c r="E150" i="35"/>
  <c r="D150" i="35"/>
  <c r="D149" i="35"/>
  <c r="G137" i="35"/>
  <c r="F137" i="35"/>
  <c r="E137" i="35"/>
  <c r="D137" i="35"/>
  <c r="G136" i="35"/>
  <c r="F136" i="35"/>
  <c r="E136" i="35"/>
  <c r="D136" i="35"/>
  <c r="G135" i="35"/>
  <c r="F135" i="35"/>
  <c r="E135" i="35"/>
  <c r="D135" i="35"/>
  <c r="G134" i="35"/>
  <c r="F134" i="35"/>
  <c r="E134" i="35"/>
  <c r="D134" i="35"/>
  <c r="G133" i="35"/>
  <c r="F133" i="35"/>
  <c r="E133" i="35"/>
  <c r="D133" i="35"/>
  <c r="G132" i="35"/>
  <c r="F132" i="35"/>
  <c r="E132" i="35"/>
  <c r="D132" i="35"/>
  <c r="G131" i="35"/>
  <c r="F131" i="35"/>
  <c r="E131" i="35"/>
  <c r="D131" i="35"/>
  <c r="G130" i="35"/>
  <c r="F130" i="35"/>
  <c r="E130" i="35"/>
  <c r="D130" i="35"/>
  <c r="G129" i="35"/>
  <c r="F129" i="35"/>
  <c r="E129" i="35"/>
  <c r="D129" i="35"/>
  <c r="G128" i="35"/>
  <c r="F128" i="35"/>
  <c r="E128" i="35"/>
  <c r="D128" i="35"/>
  <c r="G127" i="35"/>
  <c r="F127" i="35"/>
  <c r="E127" i="35"/>
  <c r="D127" i="35"/>
  <c r="G126" i="35"/>
  <c r="F126" i="35"/>
  <c r="E126" i="35"/>
  <c r="D126" i="35"/>
  <c r="G125" i="35"/>
  <c r="F125" i="35"/>
  <c r="E125" i="35"/>
  <c r="D125" i="35"/>
  <c r="G124" i="35"/>
  <c r="F124" i="35"/>
  <c r="E124" i="35"/>
  <c r="D124" i="35"/>
  <c r="G123" i="35"/>
  <c r="F123" i="35"/>
  <c r="E123" i="35"/>
  <c r="D123" i="35"/>
  <c r="D122" i="35"/>
  <c r="G110" i="35"/>
  <c r="F110" i="35"/>
  <c r="E110" i="35"/>
  <c r="D110" i="35"/>
  <c r="G109" i="35"/>
  <c r="F109" i="35"/>
  <c r="E109" i="35"/>
  <c r="D109" i="35"/>
  <c r="G108" i="35"/>
  <c r="F108" i="35"/>
  <c r="E108" i="35"/>
  <c r="D108" i="35"/>
  <c r="G107" i="35"/>
  <c r="F107" i="35"/>
  <c r="E107" i="35"/>
  <c r="D107" i="35"/>
  <c r="G106" i="35"/>
  <c r="F106" i="35"/>
  <c r="E106" i="35"/>
  <c r="D106" i="35"/>
  <c r="G105" i="35"/>
  <c r="F105" i="35"/>
  <c r="E105" i="35"/>
  <c r="D105" i="35"/>
  <c r="G104" i="35"/>
  <c r="F104" i="35"/>
  <c r="E104" i="35"/>
  <c r="D104" i="35"/>
  <c r="G103" i="35"/>
  <c r="F103" i="35"/>
  <c r="E103" i="35"/>
  <c r="D103" i="35"/>
  <c r="G102" i="35"/>
  <c r="F102" i="35"/>
  <c r="E102" i="35"/>
  <c r="D102" i="35"/>
  <c r="G101" i="35"/>
  <c r="F101" i="35"/>
  <c r="E101" i="35"/>
  <c r="D101" i="35"/>
  <c r="G100" i="35"/>
  <c r="F100" i="35"/>
  <c r="E100" i="35"/>
  <c r="D100" i="35"/>
  <c r="G99" i="35"/>
  <c r="F99" i="35"/>
  <c r="E99" i="35"/>
  <c r="D99" i="35"/>
  <c r="G98" i="35"/>
  <c r="F98" i="35"/>
  <c r="E98" i="35"/>
  <c r="D98" i="35"/>
  <c r="G97" i="35"/>
  <c r="F97" i="35"/>
  <c r="E97" i="35"/>
  <c r="D97" i="35"/>
  <c r="G96" i="35"/>
  <c r="F96" i="35"/>
  <c r="E96" i="35"/>
  <c r="D96" i="35"/>
  <c r="D95" i="35"/>
  <c r="G83" i="35"/>
  <c r="F83" i="35"/>
  <c r="E83" i="35"/>
  <c r="D83" i="35"/>
  <c r="G82" i="35"/>
  <c r="F82" i="35"/>
  <c r="E82" i="35"/>
  <c r="D82" i="35"/>
  <c r="G81" i="35"/>
  <c r="F81" i="35"/>
  <c r="E81" i="35"/>
  <c r="D81" i="35"/>
  <c r="G80" i="35"/>
  <c r="F80" i="35"/>
  <c r="E80" i="35"/>
  <c r="D80" i="35"/>
  <c r="G79" i="35"/>
  <c r="F79" i="35"/>
  <c r="E79" i="35"/>
  <c r="D79" i="35"/>
  <c r="G78" i="35"/>
  <c r="F78" i="35"/>
  <c r="E78" i="35"/>
  <c r="D78" i="35"/>
  <c r="G77" i="35"/>
  <c r="F77" i="35"/>
  <c r="E77" i="35"/>
  <c r="D77" i="35"/>
  <c r="G76" i="35"/>
  <c r="F76" i="35"/>
  <c r="E76" i="35"/>
  <c r="D76" i="35"/>
  <c r="G75" i="35"/>
  <c r="F75" i="35"/>
  <c r="E75" i="35"/>
  <c r="D75" i="35"/>
  <c r="G74" i="35"/>
  <c r="F74" i="35"/>
  <c r="E74" i="35"/>
  <c r="D74" i="35"/>
  <c r="G73" i="35"/>
  <c r="F73" i="35"/>
  <c r="E73" i="35"/>
  <c r="D73" i="35"/>
  <c r="G72" i="35"/>
  <c r="F72" i="35"/>
  <c r="E72" i="35"/>
  <c r="D72" i="35"/>
  <c r="G71" i="35"/>
  <c r="F71" i="35"/>
  <c r="E71" i="35"/>
  <c r="D71" i="35"/>
  <c r="G70" i="35"/>
  <c r="F70" i="35"/>
  <c r="E70" i="35"/>
  <c r="D70" i="35"/>
  <c r="G69" i="35"/>
  <c r="F69" i="35"/>
  <c r="E69" i="35"/>
  <c r="D69" i="35"/>
  <c r="D68" i="35"/>
  <c r="G56" i="35"/>
  <c r="F56" i="35"/>
  <c r="E56" i="35"/>
  <c r="D56" i="35"/>
  <c r="G55" i="35"/>
  <c r="F55" i="35"/>
  <c r="E55" i="35"/>
  <c r="D55" i="35"/>
  <c r="G54" i="35"/>
  <c r="F54" i="35"/>
  <c r="E54" i="35"/>
  <c r="D54" i="35"/>
  <c r="G53" i="35"/>
  <c r="F53" i="35"/>
  <c r="E53" i="35"/>
  <c r="D53" i="35"/>
  <c r="G52" i="35"/>
  <c r="F52" i="35"/>
  <c r="E52" i="35"/>
  <c r="D52" i="35"/>
  <c r="G51" i="35"/>
  <c r="F51" i="35"/>
  <c r="E51" i="35"/>
  <c r="D51" i="35"/>
  <c r="G50" i="35"/>
  <c r="F50" i="35"/>
  <c r="E50" i="35"/>
  <c r="D50" i="35"/>
  <c r="G49" i="35"/>
  <c r="F49" i="35"/>
  <c r="E49" i="35"/>
  <c r="D49" i="35"/>
  <c r="G48" i="35"/>
  <c r="F48" i="35"/>
  <c r="E48" i="35"/>
  <c r="D48" i="35"/>
  <c r="G47" i="35"/>
  <c r="F47" i="35"/>
  <c r="E47" i="35"/>
  <c r="D47" i="35"/>
  <c r="G46" i="35"/>
  <c r="F46" i="35"/>
  <c r="E46" i="35"/>
  <c r="D46" i="35"/>
  <c r="G45" i="35"/>
  <c r="F45" i="35"/>
  <c r="E45" i="35"/>
  <c r="D45" i="35"/>
  <c r="G44" i="35"/>
  <c r="F44" i="35"/>
  <c r="E44" i="35"/>
  <c r="D44" i="35"/>
  <c r="G43" i="35"/>
  <c r="F43" i="35"/>
  <c r="E43" i="35"/>
  <c r="D43" i="35"/>
  <c r="G42" i="35"/>
  <c r="F42" i="35"/>
  <c r="E42" i="35"/>
  <c r="D42" i="35"/>
  <c r="D41" i="35"/>
  <c r="D13" i="35"/>
  <c r="D17" i="35"/>
  <c r="O8" i="32"/>
  <c r="P8" i="32"/>
  <c r="O9" i="32"/>
  <c r="P9" i="32"/>
  <c r="O10" i="32"/>
  <c r="P10" i="32"/>
  <c r="O11" i="32"/>
  <c r="P11" i="32"/>
  <c r="O12" i="32"/>
  <c r="P12" i="32"/>
  <c r="O13" i="32"/>
  <c r="P13" i="32"/>
  <c r="O14" i="32"/>
  <c r="P14" i="32"/>
  <c r="O15" i="32"/>
  <c r="P15" i="32"/>
  <c r="O16" i="32"/>
  <c r="P16" i="32"/>
  <c r="O17" i="32"/>
  <c r="P17" i="32"/>
  <c r="O18" i="32"/>
  <c r="P18" i="32"/>
  <c r="O19" i="32"/>
  <c r="P19" i="32"/>
  <c r="O20" i="32"/>
  <c r="P20" i="32"/>
  <c r="O21" i="32"/>
  <c r="P21" i="32"/>
  <c r="N21" i="32"/>
  <c r="N20" i="32"/>
  <c r="N19" i="32"/>
  <c r="N18" i="32"/>
  <c r="N17" i="32"/>
  <c r="N16" i="32"/>
  <c r="N15" i="32"/>
  <c r="N14" i="32"/>
  <c r="N13" i="32"/>
  <c r="N12" i="32"/>
  <c r="N11" i="32"/>
  <c r="N10" i="32"/>
  <c r="N9" i="32"/>
  <c r="N8" i="32"/>
  <c r="N7" i="32"/>
  <c r="G28" i="35"/>
  <c r="G27" i="35"/>
  <c r="G26" i="35"/>
  <c r="G25" i="35"/>
  <c r="G24" i="35"/>
  <c r="G23" i="35"/>
  <c r="G22" i="35"/>
  <c r="G21" i="35"/>
  <c r="G20" i="35"/>
  <c r="G19" i="35"/>
  <c r="G18" i="35"/>
  <c r="G17" i="35"/>
  <c r="G16" i="35"/>
  <c r="G15" i="35"/>
  <c r="G14" i="35"/>
  <c r="F28" i="35"/>
  <c r="F27" i="35"/>
  <c r="F26" i="35"/>
  <c r="F25" i="35"/>
  <c r="F24" i="35"/>
  <c r="F23" i="35"/>
  <c r="F22" i="35"/>
  <c r="F21" i="35"/>
  <c r="F20" i="35"/>
  <c r="F19" i="35"/>
  <c r="F18" i="35"/>
  <c r="F17" i="35"/>
  <c r="F16" i="35"/>
  <c r="F15" i="35"/>
  <c r="F14" i="35"/>
  <c r="E28" i="35"/>
  <c r="E27" i="35"/>
  <c r="E26" i="35"/>
  <c r="E25" i="35"/>
  <c r="E24" i="35"/>
  <c r="E23" i="35"/>
  <c r="E22" i="35"/>
  <c r="E21" i="35"/>
  <c r="E20" i="35"/>
  <c r="E19" i="35"/>
  <c r="E18" i="35"/>
  <c r="E17" i="35"/>
  <c r="E16" i="35"/>
  <c r="E15" i="35"/>
  <c r="E14" i="35"/>
  <c r="M21" i="32"/>
  <c r="M20" i="32"/>
  <c r="M19" i="32"/>
  <c r="M18" i="32"/>
  <c r="M17" i="32"/>
  <c r="M16" i="32"/>
  <c r="M15" i="32"/>
  <c r="M14" i="32"/>
  <c r="M13" i="32"/>
  <c r="M12" i="32"/>
  <c r="M11" i="32"/>
  <c r="M10" i="32"/>
  <c r="M9" i="32"/>
  <c r="M8" i="32"/>
  <c r="M7" i="32"/>
  <c r="L21" i="32"/>
  <c r="L20" i="32"/>
  <c r="L19" i="32"/>
  <c r="L18" i="32"/>
  <c r="L17" i="32"/>
  <c r="L16" i="32"/>
  <c r="L15" i="32"/>
  <c r="L14" i="32"/>
  <c r="L13" i="32"/>
  <c r="L12" i="32"/>
  <c r="L11" i="32"/>
  <c r="L10" i="32"/>
  <c r="L9" i="32"/>
  <c r="L8" i="32"/>
  <c r="K21" i="32"/>
  <c r="K20" i="32"/>
  <c r="K19" i="32"/>
  <c r="K18" i="32"/>
  <c r="K17" i="32"/>
  <c r="K16" i="32"/>
  <c r="K15" i="32"/>
  <c r="K14" i="32"/>
  <c r="K13" i="32"/>
  <c r="K12" i="32"/>
  <c r="K11" i="32"/>
  <c r="K10" i="32"/>
  <c r="K9" i="32"/>
  <c r="K8" i="32"/>
  <c r="K7" i="32"/>
  <c r="J21" i="32"/>
  <c r="J20" i="32"/>
  <c r="J19" i="32"/>
  <c r="J18" i="32"/>
  <c r="J17" i="32"/>
  <c r="J16" i="32"/>
  <c r="J15" i="32"/>
  <c r="J14" i="32"/>
  <c r="J13" i="32"/>
  <c r="J12" i="32"/>
  <c r="J11" i="32"/>
  <c r="J10" i="32"/>
  <c r="J9" i="32"/>
  <c r="J8" i="32"/>
  <c r="J7" i="32"/>
  <c r="I21" i="32"/>
  <c r="I20" i="32"/>
  <c r="I19" i="32"/>
  <c r="I18" i="32"/>
  <c r="I17" i="32"/>
  <c r="I16" i="32"/>
  <c r="I15" i="32"/>
  <c r="I14" i="32"/>
  <c r="I13" i="32"/>
  <c r="I12" i="32"/>
  <c r="I11" i="32"/>
  <c r="I10" i="32"/>
  <c r="I9" i="32"/>
  <c r="I8" i="32"/>
  <c r="G121" i="32"/>
  <c r="G120" i="32"/>
  <c r="G119" i="32"/>
  <c r="G118" i="32"/>
  <c r="G117" i="32"/>
  <c r="G116" i="32"/>
  <c r="G115" i="32"/>
  <c r="G114" i="32"/>
  <c r="G113" i="32"/>
  <c r="G112" i="32"/>
  <c r="G111" i="32"/>
  <c r="G110" i="32"/>
  <c r="G109" i="32"/>
  <c r="G108" i="32"/>
  <c r="G107" i="32"/>
  <c r="G106" i="32"/>
  <c r="G105" i="32"/>
  <c r="G104" i="32"/>
  <c r="G103" i="32"/>
  <c r="G102" i="32"/>
  <c r="G101" i="32"/>
  <c r="G100" i="32"/>
  <c r="G99" i="32"/>
  <c r="G98" i="32"/>
  <c r="G97" i="32"/>
  <c r="G96" i="32"/>
  <c r="G95" i="32"/>
  <c r="G94" i="32"/>
  <c r="G93" i="32"/>
  <c r="G92" i="32"/>
  <c r="G91" i="32"/>
  <c r="G90" i="32"/>
  <c r="G89" i="32"/>
  <c r="G88" i="32"/>
  <c r="G87" i="32"/>
  <c r="G86" i="32"/>
  <c r="G85" i="32"/>
  <c r="G84" i="32"/>
  <c r="G83" i="32"/>
  <c r="G82" i="32"/>
  <c r="G81" i="32"/>
  <c r="G80" i="32"/>
  <c r="G79" i="32"/>
  <c r="G78" i="32"/>
  <c r="G77" i="32"/>
  <c r="G76" i="32"/>
  <c r="G75" i="32"/>
  <c r="G74" i="32"/>
  <c r="G73" i="32"/>
  <c r="G72" i="32"/>
  <c r="G71" i="32"/>
  <c r="G70" i="32"/>
  <c r="G69" i="32"/>
  <c r="G68" i="32"/>
  <c r="G67" i="32"/>
  <c r="G66" i="32"/>
  <c r="G65" i="32"/>
  <c r="G64" i="32"/>
  <c r="G63" i="32"/>
  <c r="G62" i="32"/>
  <c r="G42" i="32"/>
  <c r="G61" i="32"/>
  <c r="G60" i="32"/>
  <c r="G59" i="32"/>
  <c r="G58" i="32"/>
  <c r="G57" i="32"/>
  <c r="G56" i="32"/>
  <c r="G55" i="32"/>
  <c r="G54" i="32"/>
  <c r="G53" i="32"/>
  <c r="G52" i="32"/>
  <c r="G51" i="32"/>
  <c r="G50" i="32"/>
  <c r="G49" i="32"/>
  <c r="G48" i="32"/>
  <c r="G47" i="32"/>
  <c r="G46" i="32"/>
  <c r="G45" i="32"/>
  <c r="G44" i="32"/>
  <c r="G43" i="32"/>
  <c r="G41" i="32"/>
  <c r="G40" i="32"/>
  <c r="G39" i="32"/>
  <c r="G38" i="32"/>
  <c r="G37" i="32"/>
  <c r="G36" i="32"/>
  <c r="G35" i="32"/>
  <c r="G34" i="32"/>
  <c r="G33" i="32"/>
  <c r="G32" i="32"/>
  <c r="G31" i="32"/>
  <c r="G30" i="32"/>
  <c r="G29" i="32"/>
  <c r="G28" i="32"/>
  <c r="G27" i="32"/>
  <c r="G26" i="32"/>
  <c r="G25" i="32"/>
  <c r="G24" i="32"/>
  <c r="G23" i="32"/>
  <c r="G22" i="32"/>
  <c r="G3" i="32"/>
  <c r="G4" i="32"/>
  <c r="G5" i="32"/>
  <c r="G6" i="32"/>
  <c r="G7" i="32"/>
  <c r="G8" i="32"/>
  <c r="G9" i="32"/>
  <c r="G10" i="32"/>
  <c r="G11" i="32"/>
  <c r="G12" i="32"/>
  <c r="G13" i="32"/>
  <c r="G14" i="32"/>
  <c r="G15" i="32"/>
  <c r="G16" i="32"/>
  <c r="G17" i="32"/>
  <c r="G18" i="32"/>
  <c r="G19" i="32"/>
  <c r="G20" i="32"/>
  <c r="G21" i="32"/>
  <c r="G2" i="32"/>
  <c r="C19" i="32"/>
  <c r="D19" i="32"/>
  <c r="E19" i="32"/>
  <c r="F19" i="32"/>
  <c r="C20" i="32"/>
  <c r="D20" i="32"/>
  <c r="E20" i="32"/>
  <c r="F20" i="32"/>
  <c r="C21" i="32"/>
  <c r="D21" i="32"/>
  <c r="E21" i="32"/>
  <c r="F21" i="32"/>
  <c r="C22" i="32"/>
  <c r="D22" i="32"/>
  <c r="E22" i="32"/>
  <c r="F22" i="32"/>
  <c r="C23" i="32"/>
  <c r="D23" i="32"/>
  <c r="E23" i="32"/>
  <c r="F23" i="32"/>
  <c r="C24" i="32"/>
  <c r="D24" i="32"/>
  <c r="E24" i="32"/>
  <c r="F24" i="32"/>
  <c r="C25" i="32"/>
  <c r="D25" i="32"/>
  <c r="E25" i="32"/>
  <c r="F25" i="32"/>
  <c r="C26" i="32"/>
  <c r="D26" i="32"/>
  <c r="E26" i="32"/>
  <c r="F26" i="32"/>
  <c r="C27" i="32"/>
  <c r="D27" i="32"/>
  <c r="E27" i="32"/>
  <c r="F27" i="32"/>
  <c r="C28" i="32"/>
  <c r="D28" i="32"/>
  <c r="E28" i="32"/>
  <c r="F28" i="32"/>
  <c r="C29" i="32"/>
  <c r="D29" i="32"/>
  <c r="E29" i="32"/>
  <c r="F29" i="32"/>
  <c r="C30" i="32"/>
  <c r="D30" i="32"/>
  <c r="E30" i="32"/>
  <c r="F30" i="32"/>
  <c r="C31" i="32"/>
  <c r="D31" i="32"/>
  <c r="E31" i="32"/>
  <c r="F31" i="32"/>
  <c r="C32" i="32"/>
  <c r="D32" i="32"/>
  <c r="E32" i="32"/>
  <c r="F32" i="32"/>
  <c r="C33" i="32"/>
  <c r="D33" i="32"/>
  <c r="E33" i="32"/>
  <c r="F33" i="32"/>
  <c r="C34" i="32"/>
  <c r="D34" i="32"/>
  <c r="E34" i="32"/>
  <c r="F34" i="32"/>
  <c r="C35" i="32"/>
  <c r="D35" i="32"/>
  <c r="E35" i="32"/>
  <c r="F35" i="32"/>
  <c r="C36" i="32"/>
  <c r="D36" i="32"/>
  <c r="E36" i="32"/>
  <c r="F36" i="32"/>
  <c r="C37" i="32"/>
  <c r="D37" i="32"/>
  <c r="E37" i="32"/>
  <c r="F37" i="32"/>
  <c r="C38" i="32"/>
  <c r="D38" i="32"/>
  <c r="E38" i="32"/>
  <c r="F38" i="32"/>
  <c r="C39" i="32"/>
  <c r="D39" i="32"/>
  <c r="E39" i="32"/>
  <c r="F39" i="32"/>
  <c r="C40" i="32"/>
  <c r="D40" i="32"/>
  <c r="E40" i="32"/>
  <c r="F40" i="32"/>
  <c r="C41" i="32"/>
  <c r="D41" i="32"/>
  <c r="E41" i="32"/>
  <c r="F41" i="32"/>
  <c r="C42" i="32"/>
  <c r="D42" i="32"/>
  <c r="E42" i="32"/>
  <c r="F42" i="32"/>
  <c r="C43" i="32"/>
  <c r="D43" i="32"/>
  <c r="E43" i="32"/>
  <c r="F43" i="32"/>
  <c r="C44" i="32"/>
  <c r="D44" i="32"/>
  <c r="E44" i="32"/>
  <c r="F44" i="32"/>
  <c r="C45" i="32"/>
  <c r="D45" i="32"/>
  <c r="E45" i="32"/>
  <c r="F45" i="32"/>
  <c r="C46" i="32"/>
  <c r="D46" i="32"/>
  <c r="E46" i="32"/>
  <c r="F46" i="32"/>
  <c r="C47" i="32"/>
  <c r="D47" i="32"/>
  <c r="E47" i="32"/>
  <c r="F47" i="32"/>
  <c r="C48" i="32"/>
  <c r="D48" i="32"/>
  <c r="E48" i="32"/>
  <c r="F48" i="32"/>
  <c r="C49" i="32"/>
  <c r="D49" i="32"/>
  <c r="E49" i="32"/>
  <c r="F49" i="32"/>
  <c r="C50" i="32"/>
  <c r="D50" i="32"/>
  <c r="E50" i="32"/>
  <c r="F50" i="32"/>
  <c r="C51" i="32"/>
  <c r="D51" i="32"/>
  <c r="E51" i="32"/>
  <c r="F51" i="32"/>
  <c r="C52" i="32"/>
  <c r="D52" i="32"/>
  <c r="E52" i="32"/>
  <c r="F52" i="32"/>
  <c r="C53" i="32"/>
  <c r="D53" i="32"/>
  <c r="E53" i="32"/>
  <c r="F53" i="32"/>
  <c r="C54" i="32"/>
  <c r="D54" i="32"/>
  <c r="E54" i="32"/>
  <c r="F54" i="32"/>
  <c r="C55" i="32"/>
  <c r="D55" i="32"/>
  <c r="E55" i="32"/>
  <c r="F55" i="32"/>
  <c r="C56" i="32"/>
  <c r="D56" i="32"/>
  <c r="E56" i="32"/>
  <c r="F56" i="32"/>
  <c r="C57" i="32"/>
  <c r="D57" i="32"/>
  <c r="E57" i="32"/>
  <c r="F57" i="32"/>
  <c r="C58" i="32"/>
  <c r="D58" i="32"/>
  <c r="E58" i="32"/>
  <c r="F58" i="32"/>
  <c r="C59" i="32"/>
  <c r="D59" i="32"/>
  <c r="E59" i="32"/>
  <c r="F59" i="32"/>
  <c r="C60" i="32"/>
  <c r="D60" i="32"/>
  <c r="E60" i="32"/>
  <c r="F60" i="32"/>
  <c r="C61" i="32"/>
  <c r="D61" i="32"/>
  <c r="E61" i="32"/>
  <c r="F61" i="32"/>
  <c r="C62" i="32"/>
  <c r="D62" i="32"/>
  <c r="E62" i="32"/>
  <c r="F62" i="32"/>
  <c r="C63" i="32"/>
  <c r="D63" i="32"/>
  <c r="E63" i="32"/>
  <c r="F63" i="32"/>
  <c r="C64" i="32"/>
  <c r="D64" i="32"/>
  <c r="E64" i="32"/>
  <c r="F64" i="32"/>
  <c r="C65" i="32"/>
  <c r="D65" i="32"/>
  <c r="E65" i="32"/>
  <c r="F65" i="32"/>
  <c r="C66" i="32"/>
  <c r="D66" i="32"/>
  <c r="E66" i="32"/>
  <c r="F66" i="32"/>
  <c r="C67" i="32"/>
  <c r="D67" i="32"/>
  <c r="E67" i="32"/>
  <c r="F67" i="32"/>
  <c r="C68" i="32"/>
  <c r="D68" i="32"/>
  <c r="E68" i="32"/>
  <c r="F68" i="32"/>
  <c r="C69" i="32"/>
  <c r="D69" i="32"/>
  <c r="E69" i="32"/>
  <c r="F69" i="32"/>
  <c r="C70" i="32"/>
  <c r="D70" i="32"/>
  <c r="E70" i="32"/>
  <c r="F70" i="32"/>
  <c r="C71" i="32"/>
  <c r="D71" i="32"/>
  <c r="E71" i="32"/>
  <c r="F71" i="32"/>
  <c r="C72" i="32"/>
  <c r="D72" i="32"/>
  <c r="E72" i="32"/>
  <c r="F72" i="32"/>
  <c r="C73" i="32"/>
  <c r="D73" i="32"/>
  <c r="E73" i="32"/>
  <c r="F73" i="32"/>
  <c r="C74" i="32"/>
  <c r="D74" i="32"/>
  <c r="E74" i="32"/>
  <c r="F74" i="32"/>
  <c r="C75" i="32"/>
  <c r="D75" i="32"/>
  <c r="E75" i="32"/>
  <c r="F75" i="32"/>
  <c r="C76" i="32"/>
  <c r="D76" i="32"/>
  <c r="E76" i="32"/>
  <c r="F76" i="32"/>
  <c r="C77" i="32"/>
  <c r="D77" i="32"/>
  <c r="E77" i="32"/>
  <c r="F77" i="32"/>
  <c r="C78" i="32"/>
  <c r="D78" i="32"/>
  <c r="E78" i="32"/>
  <c r="F78" i="32"/>
  <c r="C79" i="32"/>
  <c r="D79" i="32"/>
  <c r="E79" i="32"/>
  <c r="F79" i="32"/>
  <c r="C80" i="32"/>
  <c r="D80" i="32"/>
  <c r="E80" i="32"/>
  <c r="F80" i="32"/>
  <c r="C81" i="32"/>
  <c r="D81" i="32"/>
  <c r="E81" i="32"/>
  <c r="F81" i="32"/>
  <c r="C82" i="32"/>
  <c r="D82" i="32"/>
  <c r="E82" i="32"/>
  <c r="F82" i="32"/>
  <c r="C83" i="32"/>
  <c r="D83" i="32"/>
  <c r="E83" i="32"/>
  <c r="F83" i="32"/>
  <c r="C84" i="32"/>
  <c r="D84" i="32"/>
  <c r="E84" i="32"/>
  <c r="F84" i="32"/>
  <c r="C85" i="32"/>
  <c r="D85" i="32"/>
  <c r="E85" i="32"/>
  <c r="F85" i="32"/>
  <c r="C86" i="32"/>
  <c r="D86" i="32"/>
  <c r="E86" i="32"/>
  <c r="F86" i="32"/>
  <c r="C87" i="32"/>
  <c r="D87" i="32"/>
  <c r="E87" i="32"/>
  <c r="F87" i="32"/>
  <c r="C88" i="32"/>
  <c r="D88" i="32"/>
  <c r="E88" i="32"/>
  <c r="F88" i="32"/>
  <c r="C89" i="32"/>
  <c r="D89" i="32"/>
  <c r="E89" i="32"/>
  <c r="F89" i="32"/>
  <c r="C90" i="32"/>
  <c r="D90" i="32"/>
  <c r="E90" i="32"/>
  <c r="F90" i="32"/>
  <c r="C91" i="32"/>
  <c r="D91" i="32"/>
  <c r="E91" i="32"/>
  <c r="F91" i="32"/>
  <c r="C92" i="32"/>
  <c r="D92" i="32"/>
  <c r="E92" i="32"/>
  <c r="F92" i="32"/>
  <c r="C93" i="32"/>
  <c r="D93" i="32"/>
  <c r="E93" i="32"/>
  <c r="F93" i="32"/>
  <c r="C94" i="32"/>
  <c r="D94" i="32"/>
  <c r="E94" i="32"/>
  <c r="F94" i="32"/>
  <c r="C95" i="32"/>
  <c r="D95" i="32"/>
  <c r="E95" i="32"/>
  <c r="F95" i="32"/>
  <c r="C96" i="32"/>
  <c r="D96" i="32"/>
  <c r="E96" i="32"/>
  <c r="F96" i="32"/>
  <c r="C97" i="32"/>
  <c r="D97" i="32"/>
  <c r="E97" i="32"/>
  <c r="F97" i="32"/>
  <c r="C98" i="32"/>
  <c r="D98" i="32"/>
  <c r="E98" i="32"/>
  <c r="F98" i="32"/>
  <c r="C99" i="32"/>
  <c r="D99" i="32"/>
  <c r="E99" i="32"/>
  <c r="F99" i="32"/>
  <c r="C100" i="32"/>
  <c r="D100" i="32"/>
  <c r="E100" i="32"/>
  <c r="F100" i="32"/>
  <c r="C101" i="32"/>
  <c r="D101" i="32"/>
  <c r="E101" i="32"/>
  <c r="F101" i="32"/>
  <c r="C102" i="32"/>
  <c r="D102" i="32"/>
  <c r="E102" i="32"/>
  <c r="F102" i="32"/>
  <c r="C103" i="32"/>
  <c r="D103" i="32"/>
  <c r="E103" i="32"/>
  <c r="F103" i="32"/>
  <c r="C104" i="32"/>
  <c r="D104" i="32"/>
  <c r="E104" i="32"/>
  <c r="F104" i="32"/>
  <c r="C105" i="32"/>
  <c r="D105" i="32"/>
  <c r="E105" i="32"/>
  <c r="F105" i="32"/>
  <c r="C106" i="32"/>
  <c r="D106" i="32"/>
  <c r="E106" i="32"/>
  <c r="F106" i="32"/>
  <c r="C107" i="32"/>
  <c r="D107" i="32"/>
  <c r="E107" i="32"/>
  <c r="F107" i="32"/>
  <c r="C108" i="32"/>
  <c r="D108" i="32"/>
  <c r="E108" i="32"/>
  <c r="F108" i="32"/>
  <c r="C109" i="32"/>
  <c r="D109" i="32"/>
  <c r="E109" i="32"/>
  <c r="F109" i="32"/>
  <c r="C110" i="32"/>
  <c r="D110" i="32"/>
  <c r="E110" i="32"/>
  <c r="F110" i="32"/>
  <c r="C111" i="32"/>
  <c r="D111" i="32"/>
  <c r="E111" i="32"/>
  <c r="F111" i="32"/>
  <c r="C112" i="32"/>
  <c r="D112" i="32"/>
  <c r="E112" i="32"/>
  <c r="F112" i="32"/>
  <c r="C113" i="32"/>
  <c r="D113" i="32"/>
  <c r="E113" i="32"/>
  <c r="F113" i="32"/>
  <c r="C114" i="32"/>
  <c r="D114" i="32"/>
  <c r="E114" i="32"/>
  <c r="F114" i="32"/>
  <c r="C115" i="32"/>
  <c r="D115" i="32"/>
  <c r="E115" i="32"/>
  <c r="F115" i="32"/>
  <c r="C116" i="32"/>
  <c r="D116" i="32"/>
  <c r="E116" i="32"/>
  <c r="F116" i="32"/>
  <c r="C117" i="32"/>
  <c r="D117" i="32"/>
  <c r="E117" i="32"/>
  <c r="F117" i="32"/>
  <c r="C118" i="32"/>
  <c r="D118" i="32"/>
  <c r="E118" i="32"/>
  <c r="F118" i="32"/>
  <c r="C119" i="32"/>
  <c r="D119" i="32"/>
  <c r="E119" i="32"/>
  <c r="F119" i="32"/>
  <c r="C120" i="32"/>
  <c r="D120" i="32"/>
  <c r="E120" i="32"/>
  <c r="F120" i="32"/>
  <c r="C121" i="32"/>
  <c r="D121" i="32"/>
  <c r="E121" i="32"/>
  <c r="F121" i="32"/>
  <c r="C3" i="32"/>
  <c r="D3" i="32"/>
  <c r="E3" i="32"/>
  <c r="F3" i="32"/>
  <c r="C4" i="32"/>
  <c r="D4" i="32"/>
  <c r="E4" i="32"/>
  <c r="F4" i="32"/>
  <c r="C5" i="32"/>
  <c r="D5" i="32"/>
  <c r="E5" i="32"/>
  <c r="F5" i="32"/>
  <c r="C6" i="32"/>
  <c r="D6" i="32"/>
  <c r="E6" i="32"/>
  <c r="F6" i="32"/>
  <c r="C7" i="32"/>
  <c r="D7" i="32"/>
  <c r="E7" i="32"/>
  <c r="F7" i="32"/>
  <c r="C8" i="32"/>
  <c r="D8" i="32"/>
  <c r="E8" i="32"/>
  <c r="F8" i="32"/>
  <c r="C9" i="32"/>
  <c r="D9" i="32"/>
  <c r="E9" i="32"/>
  <c r="F9" i="32"/>
  <c r="C10" i="32"/>
  <c r="D10" i="32"/>
  <c r="E10" i="32"/>
  <c r="F10" i="32"/>
  <c r="C11" i="32"/>
  <c r="D11" i="32"/>
  <c r="E11" i="32"/>
  <c r="F11" i="32"/>
  <c r="C12" i="32"/>
  <c r="D12" i="32"/>
  <c r="E12" i="32"/>
  <c r="F12" i="32"/>
  <c r="C13" i="32"/>
  <c r="D13" i="32"/>
  <c r="E13" i="32"/>
  <c r="F13" i="32"/>
  <c r="C14" i="32"/>
  <c r="D14" i="32"/>
  <c r="E14" i="32"/>
  <c r="F14" i="32"/>
  <c r="C15" i="32"/>
  <c r="D15" i="32"/>
  <c r="E15" i="32"/>
  <c r="F15" i="32"/>
  <c r="C16" i="32"/>
  <c r="D16" i="32"/>
  <c r="E16" i="32"/>
  <c r="F16" i="32"/>
  <c r="C17" i="32"/>
  <c r="D17" i="32"/>
  <c r="E17" i="32"/>
  <c r="F17" i="32"/>
  <c r="C18" i="32"/>
  <c r="D18" i="32"/>
  <c r="E18" i="32"/>
  <c r="F18" i="32"/>
  <c r="F2" i="32"/>
  <c r="E2" i="32"/>
  <c r="D2" i="32"/>
  <c r="C2"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104" i="32"/>
  <c r="B105" i="32"/>
  <c r="B106" i="32"/>
  <c r="B107" i="32"/>
  <c r="B108" i="32"/>
  <c r="B109" i="32"/>
  <c r="B110" i="32"/>
  <c r="B111" i="32"/>
  <c r="B112" i="32"/>
  <c r="B113" i="32"/>
  <c r="B114" i="32"/>
  <c r="B115" i="32"/>
  <c r="B116" i="32"/>
  <c r="B117" i="32"/>
  <c r="B118" i="32"/>
  <c r="B119" i="32"/>
  <c r="B120" i="32"/>
  <c r="B121" i="32"/>
  <c r="B3" i="32"/>
  <c r="B4" i="32"/>
  <c r="B5" i="32"/>
  <c r="B6" i="32"/>
  <c r="B7" i="32"/>
  <c r="B8" i="32"/>
  <c r="B9" i="32"/>
  <c r="B10" i="32"/>
  <c r="B11" i="32"/>
  <c r="B12" i="32"/>
  <c r="B13" i="32"/>
  <c r="B14" i="32"/>
  <c r="B15" i="32"/>
  <c r="B16" i="32"/>
  <c r="B17" i="32"/>
  <c r="B18" i="32"/>
  <c r="B2" i="32"/>
  <c r="A3" i="32"/>
  <c r="A4" i="32"/>
  <c r="A5" i="32"/>
  <c r="A6" i="32"/>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6" i="32"/>
  <c r="A117" i="32"/>
  <c r="A118" i="32"/>
  <c r="A119" i="32"/>
  <c r="A120" i="32"/>
  <c r="A121" i="32"/>
  <c r="A2" i="32"/>
  <c r="D14" i="35"/>
  <c r="D28" i="35"/>
  <c r="D27" i="35"/>
  <c r="D26" i="35"/>
  <c r="D25" i="35"/>
  <c r="D24" i="35"/>
  <c r="D23" i="35"/>
  <c r="D22" i="35"/>
  <c r="D21" i="35"/>
  <c r="D20" i="35"/>
  <c r="D19" i="35"/>
  <c r="D18" i="35"/>
  <c r="D16" i="35"/>
  <c r="D15" i="35"/>
  <c r="I20" i="34"/>
  <c r="K20" i="34" s="1"/>
  <c r="I21" i="34"/>
  <c r="K21" i="34" s="1"/>
  <c r="I22" i="34"/>
  <c r="K22" i="34" s="1"/>
  <c r="I23" i="34"/>
  <c r="K23" i="34" s="1"/>
  <c r="I24" i="34"/>
  <c r="K24" i="34" s="1"/>
  <c r="I25" i="34"/>
  <c r="K25" i="34" s="1"/>
  <c r="I26" i="34"/>
  <c r="K26" i="34" s="1"/>
  <c r="I27" i="34"/>
  <c r="K27" i="34" s="1"/>
  <c r="I28" i="34"/>
  <c r="K28" i="34" s="1"/>
  <c r="I29" i="34"/>
  <c r="K29" i="34" s="1"/>
  <c r="I30" i="34"/>
  <c r="K30" i="34" s="1"/>
  <c r="I31" i="34"/>
  <c r="K31" i="34" s="1"/>
  <c r="I32" i="34"/>
  <c r="K32" i="34" s="1"/>
  <c r="I33" i="34"/>
  <c r="K33" i="34" s="1"/>
  <c r="I34" i="34"/>
  <c r="K34" i="34" s="1"/>
  <c r="K41" i="34"/>
  <c r="K46" i="34"/>
  <c r="K55" i="34"/>
  <c r="K61" i="34"/>
  <c r="K62" i="34"/>
  <c r="K71" i="34"/>
  <c r="K81" i="34"/>
  <c r="K90" i="34"/>
  <c r="K96" i="34"/>
  <c r="K102" i="34"/>
  <c r="K105" i="34"/>
  <c r="K112" i="34"/>
  <c r="K116" i="34"/>
  <c r="K117" i="34"/>
  <c r="J119" i="34"/>
  <c r="J118" i="34"/>
  <c r="J116" i="34"/>
  <c r="J115" i="34"/>
  <c r="J114" i="34"/>
  <c r="J112" i="34"/>
  <c r="J111" i="34"/>
  <c r="J110" i="34"/>
  <c r="J108" i="34"/>
  <c r="J107" i="34"/>
  <c r="J106" i="34"/>
  <c r="J102" i="34"/>
  <c r="J99" i="34"/>
  <c r="J98" i="34"/>
  <c r="J96" i="34"/>
  <c r="J92" i="34"/>
  <c r="J90" i="34"/>
  <c r="J84" i="34"/>
  <c r="J80" i="34"/>
  <c r="J78" i="34"/>
  <c r="J76" i="34"/>
  <c r="J74" i="34"/>
  <c r="J72" i="34"/>
  <c r="J68" i="34"/>
  <c r="J66" i="34"/>
  <c r="J62" i="34"/>
  <c r="J58" i="34"/>
  <c r="J50" i="34"/>
  <c r="J48" i="34"/>
  <c r="J46" i="34"/>
  <c r="J44" i="34"/>
  <c r="J38" i="34"/>
  <c r="H34" i="34"/>
  <c r="J34" i="34" s="1"/>
  <c r="H33" i="34"/>
  <c r="J33" i="34" s="1"/>
  <c r="H32" i="34"/>
  <c r="J32" i="34" s="1"/>
  <c r="H31" i="34"/>
  <c r="J31" i="34" s="1"/>
  <c r="H30" i="34"/>
  <c r="J30" i="34" s="1"/>
  <c r="H29" i="34"/>
  <c r="J29" i="34" s="1"/>
  <c r="H28" i="34"/>
  <c r="J28" i="34" s="1"/>
  <c r="H27" i="34"/>
  <c r="J27" i="34" s="1"/>
  <c r="H26" i="34"/>
  <c r="J26" i="34" s="1"/>
  <c r="H25" i="34"/>
  <c r="J25" i="34" s="1"/>
  <c r="H24" i="34"/>
  <c r="J24" i="34" s="1"/>
  <c r="H23" i="34"/>
  <c r="J23" i="34" s="1"/>
  <c r="H22" i="34"/>
  <c r="J22" i="34" s="1"/>
  <c r="H21" i="34"/>
  <c r="J21" i="34" s="1"/>
  <c r="H20" i="34"/>
  <c r="J20" i="34" s="1"/>
  <c r="F12" i="40" l="1"/>
  <c r="H19" i="35" s="1"/>
  <c r="Q12" i="32" s="1"/>
  <c r="H129" i="35"/>
  <c r="Q93" i="32" s="1"/>
  <c r="H27" i="35"/>
  <c r="Q20" i="32" s="1"/>
  <c r="H51" i="35"/>
  <c r="Q36" i="32" s="1"/>
  <c r="H46" i="35"/>
  <c r="Q31" i="32" s="1"/>
  <c r="H108" i="35"/>
  <c r="Q79" i="32" s="1"/>
  <c r="H130" i="35"/>
  <c r="Q94" i="32" s="1"/>
  <c r="H107" i="35"/>
  <c r="Q78" i="32" s="1"/>
  <c r="H131" i="35"/>
  <c r="Q95" i="32" s="1"/>
  <c r="H120" i="34"/>
  <c r="Q7" i="34" s="1"/>
  <c r="H86" i="34"/>
  <c r="Q5" i="34" s="1"/>
  <c r="H103" i="34"/>
  <c r="Q6" i="34" s="1"/>
  <c r="J88" i="34"/>
  <c r="J103" i="34" s="1"/>
  <c r="O6" i="34" s="1"/>
  <c r="H52" i="34"/>
  <c r="Q3" i="34" s="1"/>
  <c r="H35" i="34"/>
  <c r="Q2" i="34" s="1"/>
  <c r="H69" i="34"/>
  <c r="Q4" i="34" s="1"/>
  <c r="J105" i="34"/>
  <c r="J120" i="34" s="1"/>
  <c r="O7" i="34" s="1"/>
  <c r="J52" i="34"/>
  <c r="O3" i="34" s="1"/>
  <c r="J35" i="34"/>
  <c r="O2" i="34" s="1"/>
  <c r="J69" i="34"/>
  <c r="O4" i="34" s="1"/>
  <c r="J86" i="34"/>
  <c r="O5" i="34" s="1"/>
  <c r="K120" i="34"/>
  <c r="P7" i="34" s="1"/>
  <c r="K103" i="34"/>
  <c r="P6" i="34" s="1"/>
  <c r="K69" i="34"/>
  <c r="P4" i="34" s="1"/>
  <c r="K52" i="34"/>
  <c r="P3" i="34" s="1"/>
  <c r="K35" i="34"/>
  <c r="P2" i="34" s="1"/>
  <c r="K77" i="34"/>
  <c r="K86" i="34" s="1"/>
  <c r="P5" i="34" s="1"/>
</calcChain>
</file>

<file path=xl/sharedStrings.xml><?xml version="1.0" encoding="utf-8"?>
<sst xmlns="http://schemas.openxmlformats.org/spreadsheetml/2006/main" count="970" uniqueCount="455">
  <si>
    <t>Likelihood</t>
  </si>
  <si>
    <t>Moderate</t>
  </si>
  <si>
    <t>Unsure/Don't know</t>
  </si>
  <si>
    <t>Get Started!</t>
  </si>
  <si>
    <t>Person(s) completing this workbook:</t>
  </si>
  <si>
    <t>UC Berkeley</t>
  </si>
  <si>
    <t>UC San Francisco</t>
  </si>
  <si>
    <t>UC Davis</t>
  </si>
  <si>
    <t>UC Los Angeles</t>
  </si>
  <si>
    <t>UC Riverside</t>
  </si>
  <si>
    <t>UC San Diego</t>
  </si>
  <si>
    <t>UC Santa Cruz</t>
  </si>
  <si>
    <t>UC Santa Barbara</t>
  </si>
  <si>
    <t>UC Irvine</t>
  </si>
  <si>
    <t>UC Merced</t>
  </si>
  <si>
    <t>UC San Francisco Medical Center</t>
  </si>
  <si>
    <t>UC Davis Medical Center</t>
  </si>
  <si>
    <t>UC Los Angeles Medical Center</t>
  </si>
  <si>
    <t>UC San Diego Medical Center</t>
  </si>
  <si>
    <t>UC Irvine Medical Center</t>
  </si>
  <si>
    <t>Office of the President</t>
  </si>
  <si>
    <t>Agriculture and Natural Resources</t>
  </si>
  <si>
    <t>Other/Not Listed</t>
  </si>
  <si>
    <t>Location</t>
  </si>
  <si>
    <t>ID</t>
  </si>
  <si>
    <t>Return to Introduction</t>
  </si>
  <si>
    <t>High</t>
  </si>
  <si>
    <t>Strategic Objectives</t>
  </si>
  <si>
    <t>Financial Objectives</t>
  </si>
  <si>
    <t>Compliance Objectives</t>
  </si>
  <si>
    <t>Reputational Objectives</t>
  </si>
  <si>
    <t>2.</t>
  </si>
  <si>
    <t>3.</t>
  </si>
  <si>
    <t>4.</t>
  </si>
  <si>
    <t>5.</t>
  </si>
  <si>
    <t>Strategic Risks</t>
  </si>
  <si>
    <t>Impact</t>
  </si>
  <si>
    <t>Low</t>
  </si>
  <si>
    <t>Very low</t>
  </si>
  <si>
    <t>Very high</t>
  </si>
  <si>
    <t>Project Information</t>
  </si>
  <si>
    <t>Date workbook completed:</t>
  </si>
  <si>
    <t>Project/Initiative description:</t>
  </si>
  <si>
    <t>Compliance Risks</t>
  </si>
  <si>
    <t>Reputational Risks</t>
  </si>
  <si>
    <t>Financial Risks</t>
  </si>
  <si>
    <t>Reporting Objectives</t>
  </si>
  <si>
    <t>Reporting Risks</t>
  </si>
  <si>
    <t>Operational Objectives</t>
  </si>
  <si>
    <t>Operational Risks</t>
  </si>
  <si>
    <t>Severity</t>
  </si>
  <si>
    <t>Strategic</t>
  </si>
  <si>
    <t>Financial</t>
  </si>
  <si>
    <t>Compliance</t>
  </si>
  <si>
    <t>Reputational</t>
  </si>
  <si>
    <t>Operational</t>
  </si>
  <si>
    <t>Reporting</t>
  </si>
  <si>
    <t>Frequency</t>
  </si>
  <si>
    <t>UC Location ID</t>
  </si>
  <si>
    <t>Department/College</t>
  </si>
  <si>
    <t>Person1</t>
  </si>
  <si>
    <t>Person2</t>
  </si>
  <si>
    <t>Person3</t>
  </si>
  <si>
    <t>Date</t>
  </si>
  <si>
    <t>Risk Type</t>
  </si>
  <si>
    <t>Objective</t>
  </si>
  <si>
    <t>Risk</t>
  </si>
  <si>
    <t>Scale</t>
  </si>
  <si>
    <t>Definition</t>
  </si>
  <si>
    <t>Certain to occur</t>
  </si>
  <si>
    <t>Almost certain to occur</t>
  </si>
  <si>
    <t>May occur within the year</t>
  </si>
  <si>
    <t>Not likely to occur within the year</t>
  </si>
  <si>
    <t>Not likely to occur within the next 10 years</t>
  </si>
  <si>
    <t>Control Effectiveness</t>
  </si>
  <si>
    <t>Nearly complete</t>
  </si>
  <si>
    <t>Significant</t>
  </si>
  <si>
    <t>Minor</t>
  </si>
  <si>
    <t>None</t>
  </si>
  <si>
    <t>Risk Impact</t>
  </si>
  <si>
    <t>Risk Likelihood</t>
  </si>
  <si>
    <t>Unsure/Don't Know</t>
  </si>
  <si>
    <t>Management and Mitigation</t>
  </si>
  <si>
    <t>Frequency of Controls</t>
  </si>
  <si>
    <t>Dashboards, Monitoring, &amp; Reporting</t>
  </si>
  <si>
    <t>Accountable
Person/Department</t>
  </si>
  <si>
    <t>Management &amp; Mitigation</t>
  </si>
  <si>
    <t>Dashboards, Monitoring, &amp; Accountability</t>
  </si>
  <si>
    <t>Accountable Person/Department</t>
  </si>
  <si>
    <t>Multiple times daily</t>
  </si>
  <si>
    <t>Daily</t>
  </si>
  <si>
    <t>Weekly</t>
  </si>
  <si>
    <t>Monthly</t>
  </si>
  <si>
    <t>Quarterly</t>
  </si>
  <si>
    <t>Semi-annually</t>
  </si>
  <si>
    <t>Annually</t>
  </si>
  <si>
    <t>Ad-hoc</t>
  </si>
  <si>
    <t>Customize Scales</t>
  </si>
  <si>
    <t>Chart of Risks</t>
  </si>
  <si>
    <t>Step 1: Describe Objectives</t>
  </si>
  <si>
    <t>Step 2: Assess Strategic Risks</t>
  </si>
  <si>
    <t>Step 3: Assess Financial Risks</t>
  </si>
  <si>
    <t>Step 4: Assess Operational Risks</t>
  </si>
  <si>
    <t>Step 5: Assess Compliance Risks</t>
  </si>
  <si>
    <t>Step 6: Assess Reputational Risks</t>
  </si>
  <si>
    <t>Step 7: Assess Reporting Risks</t>
  </si>
  <si>
    <t>Reports</t>
  </si>
  <si>
    <t>Describing Objectives and Assessing Risks</t>
  </si>
  <si>
    <t>Describe Objectives</t>
  </si>
  <si>
    <t>1.</t>
  </si>
  <si>
    <t>Use the spaces on this page to describe strategic, financial, compliance, reputational, operational, reputational, and reporting objectives of your organization. 
These objectives will appear at the top of the assessment page for the appropriate type of risk. If you would like to make changes to these objectives as you are assessing the risks associated with them, double click them and you will be brought back to this page. You can return to this page using the button for Step 1 on each page, too.</t>
  </si>
  <si>
    <t>Assess Strategic Risks</t>
  </si>
  <si>
    <t>Assess Financial Risks</t>
  </si>
  <si>
    <t>Assess Compliance Risks</t>
  </si>
  <si>
    <t>Assess Operational Risks</t>
  </si>
  <si>
    <t>Assess Reputational Risks</t>
  </si>
  <si>
    <t>Assess Reporting Risks</t>
  </si>
  <si>
    <t>Ratings and Summary</t>
  </si>
  <si>
    <t>This chart illustrates the aggregate frequency and severity of the risks associated with each different group of objectives. Each bubble's size increases with the number of risks identified for that set of objectives.</t>
  </si>
  <si>
    <t>Program Risk Review Using ERM</t>
  </si>
  <si>
    <t>The controls reduce the risk's combined likelihood and severity by 90%.</t>
  </si>
  <si>
    <t>The controls reduce the risk's combined likelihood and severity by 50%.</t>
  </si>
  <si>
    <t>The controls reduce the risk's combined likelihood and severity by 30%.</t>
  </si>
  <si>
    <t>The controls do not reduce the risk's likelihood or severity at all.</t>
  </si>
  <si>
    <t>Jane Doe</t>
  </si>
  <si>
    <t>This page summarizes each of the entries made in Steps 1 - 7 in a printer-friendly format.</t>
  </si>
  <si>
    <t>To continually improve internal process to realize efficiencies.</t>
  </si>
  <si>
    <t>Capitalize on physical facilities (location, capacity, etc.).</t>
  </si>
  <si>
    <t>Redirect or restructure available resources.</t>
  </si>
  <si>
    <t>Improve marketing, advertising and public relations.</t>
  </si>
  <si>
    <t>Increase community outreach.</t>
  </si>
  <si>
    <t>Improve overall productivity (doing more with existing resources).</t>
  </si>
  <si>
    <t>Adhere to legal and policy obligations.</t>
  </si>
  <si>
    <t>Reduce time to remediate detected issues.</t>
  </si>
  <si>
    <t>Reduce the time required for detecting, documenting, and fixing exceptions.</t>
  </si>
  <si>
    <t>Complete and accurate social responsibility reporting to reputational stakeholders.</t>
  </si>
  <si>
    <t>Demonstrate value through efficiency of resource allocation.</t>
  </si>
  <si>
    <t>Intellectual property infringement</t>
  </si>
  <si>
    <t>Effort reports inaccurate, insufficient, or incomplete</t>
  </si>
  <si>
    <t>Program operations in the immediate term are significantly reduced or impacted, long term operations are potentially impaired.</t>
  </si>
  <si>
    <t>Program operations are threatened or significantly affected in the immediate and long term</t>
  </si>
  <si>
    <t>Program operations avoid suspension or long-term impairment, but modifications to operations must be implemented.</t>
  </si>
  <si>
    <t>Program impairments are limited to short-term consequences with few or no long-term effect. Minimal change to current operations.</t>
  </si>
  <si>
    <t>Program remains mostly unchanged in the immediate or long terms, but risk awareness and monitoring remains worthwhile.</t>
  </si>
  <si>
    <t>To explore new worlds, to go where no one has gone before.</t>
  </si>
  <si>
    <t>The controls reduce the risk's combined likelihood and severity by 95%.</t>
  </si>
  <si>
    <t>Before you begin reviewing the program and evaluating the risks involved, it's necessary to set some common definitions for the varying degrees of a risk's impact and likelihood. It's also important to set common parameters for evaluating the effectiveness of controls. 
Sample definitions are provided, but they can be modified to suit your needs. When you've completed this step, begin describing the program's objectives and assessing its risks on the pages linked below.
You can return to this page any time by clicking the "Customize Scales" button on any page.</t>
  </si>
  <si>
    <t>Severity Scales</t>
  </si>
  <si>
    <t>Frequency Scales</t>
  </si>
  <si>
    <t>Controls</t>
  </si>
  <si>
    <t>Potentially over-controlled</t>
  </si>
  <si>
    <t>Adequately controlled</t>
  </si>
  <si>
    <t>Poorly controlled</t>
  </si>
  <si>
    <t>Risk Rating</t>
  </si>
  <si>
    <t>Budget impairment</t>
  </si>
  <si>
    <t>Ineffective auxiliary management</t>
  </si>
  <si>
    <t>Obsolescence of systems/technology</t>
  </si>
  <si>
    <t>Weighting</t>
  </si>
  <si>
    <t>Factor</t>
  </si>
  <si>
    <t>risk score</t>
  </si>
  <si>
    <t>control</t>
  </si>
  <si>
    <t>Potentially poorly controlled</t>
  </si>
  <si>
    <t>You can change the weighting of the impact and likelihood factors above by changing the numbers above. These two numbers must add up to 100%.</t>
  </si>
  <si>
    <t>Error in weighting:</t>
  </si>
  <si>
    <t>HIDE</t>
  </si>
  <si>
    <t>Rating</t>
  </si>
  <si>
    <t>Residual</t>
  </si>
  <si>
    <t>Insufficient oversight over third-party vendors</t>
  </si>
  <si>
    <t xml:space="preserve">Claims System; Web-based resources </t>
  </si>
  <si>
    <t>Workers' compensation claims</t>
  </si>
  <si>
    <t>Sponsored projects offices and extramural funds accounting offices; Whistle Blower system; Ethics Compliance and Audit Program; Internal Control Program; Administrative Responsibilities Handbook - Principles of Regulatory Compliance</t>
  </si>
  <si>
    <t>Pandemic</t>
  </si>
  <si>
    <t>Equipment/facility malfunction</t>
  </si>
  <si>
    <t>Inability to recover from system loss or extended downtime</t>
  </si>
  <si>
    <t>Non-compliant cost transfers</t>
  </si>
  <si>
    <t>Agreement terms and conditions not met, but funds used</t>
  </si>
  <si>
    <t>Employee recruitment and retention</t>
  </si>
  <si>
    <t>Research misconduct, such as falsification of data or results, or non-disclosure of research dangers</t>
  </si>
  <si>
    <t>Unethical/unapproved human/animal subject research</t>
  </si>
  <si>
    <t>Whistle blower system; Claims System; Investigations of allegations of research misconduct</t>
  </si>
  <si>
    <t>Sub-recipients not managed appropriately</t>
  </si>
  <si>
    <t>Effort Report Compliance Initiative; Effort Reporting and Cost Share Tracking System</t>
  </si>
  <si>
    <t xml:space="preserve">Equipment Management Policies; Internal Audit Review </t>
  </si>
  <si>
    <t>Maintenance Insurance Program; looking to deploy the included equipment inventory database system-wide; Periodic physical inventories and certifications of equipment</t>
  </si>
  <si>
    <t>Administration</t>
  </si>
  <si>
    <t>Optimize messaging to achieve strategic and other objectives</t>
  </si>
  <si>
    <t>Use the button below to create a .csv-format file containing the data you entered. The .csv is compatible with the UC Enterprise Risk Management Information System.</t>
  </si>
  <si>
    <t>The objectives you entered are shown at right. Below them are spaces to list the risks which could impair accomplishing those objectives. 
Once you have listed the risks, assess the impact and likelihood of each, and describe the risk management and mitigation activities prescribed by management. Next, identify how frequently the controls are implemented and their effectiveness. 
Then, under "Dashboards, Monitoring, &amp; Reporting," describe how the control activities are being monitored and identify the person in your organization who is accountable for monitoring those controls.
If you want to change the options shown on the menus for "Risk Impact", "Risk Likelihood", or "Control Effectiveness" you can change them by clicking "Customize Scales" below.</t>
  </si>
  <si>
    <t>John Doe</t>
  </si>
  <si>
    <t>Department:</t>
  </si>
  <si>
    <t>Organization:</t>
  </si>
  <si>
    <t>Complete and accurate environmental reporting.</t>
  </si>
  <si>
    <t>Timely health, safety, and environment reporting to OSHA and internal stakeholders.</t>
  </si>
  <si>
    <t>External financing program; Budget Officers</t>
  </si>
  <si>
    <t>Cost Sharing Procedures; Effort Reporting and Cost Share Tracking System</t>
  </si>
  <si>
    <t>Personnel issues or workplace violence</t>
  </si>
  <si>
    <t>Sports/public event disturbances</t>
  </si>
  <si>
    <t>Student mental health - changing emotional climate</t>
  </si>
  <si>
    <t>University Counsel</t>
  </si>
  <si>
    <t>Safety &amp; Security programs; Emergency Management; Safety programs such as Safe Party Initiatives, and Community Safety Programs</t>
  </si>
  <si>
    <t>Campus Police Departments; Claims System</t>
  </si>
  <si>
    <t>Inappropriate athletic recruiting</t>
  </si>
  <si>
    <t>Conflict of Interest Policies; NCAA Regulations; Internal Audit Review</t>
  </si>
  <si>
    <t>Protest Response by University</t>
  </si>
  <si>
    <t>Very High</t>
  </si>
  <si>
    <t>General safety and security, on campus</t>
  </si>
  <si>
    <t>Business Intelligence System; looking to deploy People Locator System wide; Claims and Incident Reporting System</t>
  </si>
  <si>
    <t>Minors on Campus and Off Campus</t>
  </si>
  <si>
    <t>Budget Impairment</t>
  </si>
  <si>
    <t>Very Low</t>
  </si>
  <si>
    <t>Ineffective service center/auxiliary management</t>
  </si>
  <si>
    <t>Insufficient oversight over third-party vendors leading to increased expense and delivery failure</t>
  </si>
  <si>
    <t>Improper governmental activities including fraud, embezzlement, or misuse of university resources</t>
  </si>
  <si>
    <t>Management of Trust Fund Accounts and Transactions</t>
  </si>
  <si>
    <t>Unsure</t>
  </si>
  <si>
    <t xml:space="preserve">Accounting monitoring; Internal Audit Reviews; External financial audit reports; Business Intelligence variance reporting </t>
  </si>
  <si>
    <t>Leasing Activity</t>
  </si>
  <si>
    <t>Monthly meetings, Audit reports</t>
  </si>
  <si>
    <t>Senior Leadership</t>
  </si>
  <si>
    <t>Liability claims</t>
  </si>
  <si>
    <t xml:space="preserve">Technology Acquisition Redundancy </t>
  </si>
  <si>
    <t xml:space="preserve">Drafted a cloud computing practice directive; developed and implemented a Technology Acquisition Review process to review all IT acquisitions for Security and Accessibility compliance; duplicative acquisitions are deterred. Proposed mitigation: be more coordinated - effort on tools that are used on campus; better stakeholder involvement in selection process, too many systems; should be streamlined to eliminate redundancy. </t>
  </si>
  <si>
    <t>Ticketing system records all technology acquisition reviews. Reports can be prepared using criteria</t>
  </si>
  <si>
    <t>Information Technology Services, Procurement, Accounts Payable, Disability Programs and Resource Center</t>
  </si>
  <si>
    <t xml:space="preserve">Capacity for Project Enforcement </t>
  </si>
  <si>
    <t xml:space="preserve">Reports on campus websites; Audit review </t>
  </si>
  <si>
    <t>Capital Planning, Physical Planning &amp; Development</t>
  </si>
  <si>
    <t>Conflicts of interest in financial transactions and agreements</t>
  </si>
  <si>
    <t>Handling of Native American Graves Protection and Repatriation Act artifacts</t>
  </si>
  <si>
    <t xml:space="preserve">NAGPRA Federal Register; </t>
  </si>
  <si>
    <t>Ad-Hoc</t>
  </si>
  <si>
    <t>NAGPRA Federal Register</t>
  </si>
  <si>
    <t xml:space="preserve">American Indians Department, Associated Students, Inc. </t>
  </si>
  <si>
    <t>Associated Students Board of Directors; UCorp Board and Leadership</t>
  </si>
  <si>
    <t>General Regulatory fines or penalties</t>
  </si>
  <si>
    <t>University Police Department</t>
  </si>
  <si>
    <t>Claims System; Web-based resources</t>
  </si>
  <si>
    <t>Resignation of Sr. Deputy Title IX Coordinator for Employees and Third Parties resulting in EP&amp;C having a larger role in responding to employee and third party Executive Order 1096 matters</t>
  </si>
  <si>
    <t xml:space="preserve">Duties were re-assigned to EP&amp;C, and Executive Order 1096 investigations were no longer assigned to Labor Relations. Risk will be mitigated with the hiring of the Dean of Equity Initiatives who will serve in the Sr. Deputy capacity. </t>
  </si>
  <si>
    <t xml:space="preserve">Daily </t>
  </si>
  <si>
    <t>Internal tracking by EP&amp;C, and reported to the Title IX Coordinator and DHR Administrator</t>
  </si>
  <si>
    <t>Student Affairs &amp; Enrollment Management (Equity Programs &amp; Compliance), Human Resources</t>
  </si>
  <si>
    <t>Title IX  and sexual violence prevention efforts  - An area of concern is that the new federal administration may reinterpret Title IX to include a higher standard of proof for investigations of sexual misconduct, as well as the invalidation of campus judicial hearings for sexual misconduct situations in favor of civil court proceedings for all cases.</t>
  </si>
  <si>
    <t>Monitor federal guidelines related to Title IX</t>
  </si>
  <si>
    <t>Title IX Office, Equity Programs &amp; Compliance, and Health Promotion and Wellness</t>
  </si>
  <si>
    <t>Effort Reporting System (ERS); OMB Circular A-133 audits performed annually by external auditors</t>
  </si>
  <si>
    <t>Food Safety Violations</t>
  </si>
  <si>
    <t xml:space="preserve">Routine equipment maintenance/repair and health and safety inspection; partner with EHS; Food service guidelines and operating standard. Note: compliance issues with lack of controls. Note: EHS is inspecting the Vista Room every semester - post notices to ensure people know about it. </t>
  </si>
  <si>
    <t>Student Organization Activities</t>
  </si>
  <si>
    <t>Moving to Medical Records - Concern for the confidentiality of students psychological records without adequate IT services when needed</t>
  </si>
  <si>
    <t>Concern is for breaching HIPPA and FERPA requirement if IT doesn't protect fire walls regularly.</t>
  </si>
  <si>
    <t>IT support is will be responsible for  monitoring and reporting the system.</t>
  </si>
  <si>
    <t>Student Affairs &amp; Enrollment Management  (Counseling and Psychological Services) and IT</t>
  </si>
  <si>
    <t>Clarification needed about campus policy on departments paying for costs of hiring an international faculty</t>
  </si>
  <si>
    <t xml:space="preserve">Fiscal Affairs and Professional Development unit; Faculty Manual; Faculty Recruitment and Hiring Handbook; Retention, Tenure, and Promotion Policy. Note: lack of consistency with guidelines (Homeland Security Process with Office of International Programs), complicated and expensive rules on what can be paid. </t>
  </si>
  <si>
    <t>Faculty Recruitment and Hiring Handbook</t>
  </si>
  <si>
    <t>HR, Faculty Affairs, Office of International Programs</t>
  </si>
  <si>
    <t>Disclosure of confidential information (personally identifying information (PII) or health care info)</t>
  </si>
  <si>
    <t xml:space="preserve">Employment Practices such as: Inconsistent management of faculty/department MOUs, tenure approval inconsistency, Affirmative Action ability to report on, </t>
  </si>
  <si>
    <t xml:space="preserve">University Retention, Tenure &amp; Promotion Policy; Business Contract policies; Whistle Blower system; Administrative Responsibilities Handbook, retention, Tenure &amp; Promotion Handbook, Affirmative Action Capabilities are unknown, </t>
  </si>
  <si>
    <t>Concern regarding ability to report on Affirmative Action</t>
  </si>
  <si>
    <t>Faculty Affairs</t>
  </si>
  <si>
    <t>Human Resources - Expectations around exempt and non-exempt employees</t>
  </si>
  <si>
    <t>Continue training and developing managers to understand how to structure work accordingly.  Also implement consistent procedures within the units in compliance with the requirements of exempt and non exempt employee classifications</t>
  </si>
  <si>
    <t xml:space="preserve">Access structure and completion of department work flows to determine that staff is appropriating sufficient time to meet operational and functional needs.  </t>
  </si>
  <si>
    <t xml:space="preserve">Student Affairs &amp; Enrollment Management (Enrollment Management) and Human Resources </t>
  </si>
  <si>
    <t>Lack of comfort with third-party vendor system security</t>
  </si>
  <si>
    <t>Domestic terrorism (animal rights activists, eco-terrorists, stem-cell research opponents, etc.)</t>
  </si>
  <si>
    <t>Facilities, grounds, and pedestrian safety</t>
  </si>
  <si>
    <t>Laboratory Safety</t>
  </si>
  <si>
    <t xml:space="preserve">Safety concerns regarding cash transportation to/from off campus events  </t>
  </si>
  <si>
    <t>Campus Building Fire Safety</t>
  </si>
  <si>
    <t>State Fire Marshal inspection and approval; installation of fire alarms, sprinklers, centralized fire alarm connection system to campus buildings; Internal and External Audit Review</t>
  </si>
  <si>
    <t>Audit reviews and reports</t>
  </si>
  <si>
    <t>Physical Planning &amp; Development</t>
  </si>
  <si>
    <t>Key stakeholder is unclear of details pertaining to campus/utility infrastructure</t>
  </si>
  <si>
    <t>Reports on campus websites</t>
  </si>
  <si>
    <t>Physical Planning &amp; Development, Administration, Facilities and Service Enterprises</t>
  </si>
  <si>
    <t>Contractual obligations for all third-party vendors within leased and rented space</t>
  </si>
  <si>
    <t>Working with lessor and sub-lessors</t>
  </si>
  <si>
    <t>University Property Management Business Development</t>
  </si>
  <si>
    <t>Employee designation as Emergency Service Workers</t>
  </si>
  <si>
    <t>Position descriptions should be updated to include this requirement</t>
  </si>
  <si>
    <t>Campus Physical Security</t>
  </si>
  <si>
    <t>Campus lacks perimeter fence that can be closed up. Campus lacks remote locking ability of all exterior doors. For use in active shooter, or mass civil unrest</t>
  </si>
  <si>
    <t>System installation, monitoring and regular testing. Recommendation on feasibility of increased physical security and hardening.</t>
  </si>
  <si>
    <t>PP&amp;D/University Police Department</t>
  </si>
  <si>
    <t>Active Threats - Injuries to persons: Loss of Life</t>
  </si>
  <si>
    <t>Equip and train University Police Department personnel.  Train students/faculty/staff  on what to do in the event of active threat. On going engagement/dialogue regarding this potential scenario.</t>
  </si>
  <si>
    <t>Emergency Planning &amp; Preparedness - Immanent threat to public safety; damage to property; disruptions to university programs and public services</t>
  </si>
  <si>
    <t>Activation of the Emergency Operations Plan and the Emergency Operations Center. assigned personnel to serve as the E-Prep Coordinator.</t>
  </si>
  <si>
    <t>Evaluate student inquiry data, applicants and starting students to assess change in composition of international student population</t>
  </si>
  <si>
    <t>Resiliency (our ability or inability to recover)</t>
  </si>
  <si>
    <t xml:space="preserve">Bureaucracy over-controlled; creates inefficiency </t>
  </si>
  <si>
    <t>Improved access to data</t>
  </si>
  <si>
    <t>Individual college goals not in alignment with the greater University goals</t>
  </si>
  <si>
    <t>Provide additional services to assist students in graduating</t>
  </si>
  <si>
    <t xml:space="preserve">High </t>
  </si>
  <si>
    <t>Reports and Analysis/Studies published on campus websites</t>
  </si>
  <si>
    <t xml:space="preserve">Student Affairs &amp; Enrollment Management </t>
  </si>
  <si>
    <t>Lack of necessary counseling resources to improve success rates of academic "at-risk" students</t>
  </si>
  <si>
    <t xml:space="preserve">Campus Student Success Plan;
</t>
  </si>
  <si>
    <t>Course "bottleneck" results in student graduation delays</t>
  </si>
  <si>
    <t>Campus Student Success Plan</t>
  </si>
  <si>
    <t>Ineffective database for monitoring and addressing student progress towards graduation</t>
  </si>
  <si>
    <t>VP, AVPs and Directors within Student Affairs and Enrollment Management</t>
  </si>
  <si>
    <t xml:space="preserve">Continued increase in mental health challenges of incoming and current students </t>
  </si>
  <si>
    <t>AVP of Student Affairs and Director of CPSC to manage HR needs for the unit with support from the Student Affairs and Enrollment Management Executive Council</t>
  </si>
  <si>
    <t>Strategic Enrollment Management  - The University has no strategic enrollment management plan or articulated goal</t>
  </si>
  <si>
    <t>Student Affairs &amp; Enrollment Management  (Enrollment Management Technology), SEM Task Force,  Sr. Leadership</t>
  </si>
  <si>
    <t>Failure to maintain equipment inventories</t>
  </si>
  <si>
    <t>Unauthorized modification of data</t>
  </si>
  <si>
    <t>Decentralization of systems leading to data inconsistencies and fragmentation</t>
  </si>
  <si>
    <t>Lack of common data definitions</t>
  </si>
  <si>
    <t>UW-W will be a National and International Leader in in transforming educational experiences.</t>
  </si>
  <si>
    <t>Improve graduation success of all students.</t>
  </si>
  <si>
    <t>Recruit, Retain, and Support talented and diverse faculty.</t>
  </si>
  <si>
    <t>Develop new revenue generation programs.</t>
  </si>
  <si>
    <t>Expenditures are aligned with budgets.</t>
  </si>
  <si>
    <t>Implement new marketing strategies.</t>
  </si>
  <si>
    <t>Develop programs to support faculty and students.</t>
  </si>
  <si>
    <t>Implement a comprehensive strategic enrollment plan.</t>
  </si>
  <si>
    <t>Respond to all required audits in a timely manner.</t>
  </si>
  <si>
    <t>Enhance relationships with alumni, professors emeriti, friends</t>
  </si>
  <si>
    <t>Complete and accurate sustainable development reporting to environmental and reputational stakeholders.</t>
  </si>
  <si>
    <t>This is an area of concern because students continue to enter college with identified mental health needs and often are underprepared in terms of mental health care treatment plans to support their success.  An additional area of concern is that staffing levels within the Counseling and Psychological Services Center do not meet the accreditation standards for counselor to student ratio, and this often results in long waiting lists for mental health services. Unclear how to address this within the division.  Some suggestions would be to fill open positions as soon as possible, increase salaries to attract candidates for counselor positions, and create more counselor faculty positions.</t>
  </si>
  <si>
    <t>Catastrophic natural event (tornado, fire, etc.)</t>
  </si>
  <si>
    <t>Warhawk Ready; Capital Planning documents; Regular University wide participation drills, documentation thereof.</t>
  </si>
  <si>
    <t>UWW Police</t>
  </si>
  <si>
    <t>Risk Management/ARCE</t>
  </si>
  <si>
    <t>Independent documentation and inspection records needed</t>
  </si>
  <si>
    <t>Facilities Planning Management and Risk Management</t>
  </si>
  <si>
    <t>IIPP Policy; ARCE Program; Lab Safety Committee</t>
  </si>
  <si>
    <t>Self-Assessment Tool</t>
  </si>
  <si>
    <t>Lab Safety Committee, Risk Management, ORSP</t>
  </si>
  <si>
    <t>Campus Budget Offices, Senior leadership</t>
  </si>
  <si>
    <t>All departments have programs focused on operational excellence, UWW Bylaws and Constitutions; open meetings; long range plans</t>
  </si>
  <si>
    <t>Strategic Sourcing Initiative; Business Contracts unit and Material Management; Separation of Duties on vendor payments; Accounts Payable reviews</t>
  </si>
  <si>
    <t>Utilizing strategic sourcing</t>
  </si>
  <si>
    <t>Losses reported in claims system; Whistle Blower system; Internal Audit Quarterly and Annual Reports; Investigations</t>
  </si>
  <si>
    <t>Retention Issues and Solutions Initiative; Programs: Principles of Community, Work-Life Balance, Wellness,  and Training &amp; Development; Online Recruitment Systems; UWW Statement of Ethical Values and Standards of Ethical Conduct</t>
  </si>
  <si>
    <t>Business Intelligence System</t>
  </si>
  <si>
    <t>Human Resources &amp; Diversity</t>
  </si>
  <si>
    <t>Management Guide for Information Security Guidelines and iCIT Policies; Electronic Information Security policy; Cyber-Safety Programs and work groups; Internal Control Program;  Network Security Programs including firewall services; User training and roles management; Web application security (e.g., standard coding practices)</t>
  </si>
  <si>
    <t>Reported at local level; Annual Security Reports; Monitoring of activities by application super users, database administrators and systems administrators; General and Payroll Ledger Reviews; Systems logs monitoring; Intrusion Detection Systems</t>
  </si>
  <si>
    <t>iCIT</t>
  </si>
  <si>
    <t>Reported at local level; Programming quality assurance and testing; Approvals by programming managers and users before moving new systems or changes to production</t>
  </si>
  <si>
    <t xml:space="preserve">Institutional Data Management and Governance Initiative; UWSA Systems Development and Maintenance Standards; Electronic Information Security: Change Management </t>
  </si>
  <si>
    <t>Reported at local level; Systems Development reviews and approvals; Audit Reports</t>
  </si>
  <si>
    <t>Individual Pis</t>
  </si>
  <si>
    <r>
      <rPr>
        <sz val="11"/>
        <rFont val="Calibri"/>
        <family val="2"/>
        <scheme val="minor"/>
      </rPr>
      <t>UWW</t>
    </r>
    <r>
      <rPr>
        <sz val="11"/>
        <color theme="1"/>
        <rFont val="Calibri"/>
        <family val="2"/>
        <scheme val="minor"/>
      </rPr>
      <t xml:space="preserve"> Operating Guidance (Contracts and Grants Manual on Subrecipient Monitoring); Training and Best Practices documents; Internal Audit Review;</t>
    </r>
  </si>
  <si>
    <t>Industry collaboration guides; Web-based resources; Administrative Responsibilities Handbook -Research Affairs: Intellectual Property</t>
  </si>
  <si>
    <t>Counsel's office</t>
  </si>
  <si>
    <t>iCIT implementation of the Shared Drive system</t>
  </si>
  <si>
    <t>Research Compliance and Integrity Offices; Research Compliance Policies (Certifications and Manuals); ARCE; Internal Control Program; Whistle Blower Program; Mandatory Ethics Training</t>
  </si>
  <si>
    <t>Whistle Blower Program; Institutional Review Boards (IRBs); Institutional Animal Care and Use Policies and Committees; Centers for Animal Alternatives; Education Certification in use of animals or human subjects</t>
  </si>
  <si>
    <t>Protocol review and approval process for human and animal subjects.  Claims System for misusing Human Subject or Animals</t>
  </si>
  <si>
    <t>Police services; Threat Management Teams and Programs; Employee assistance programs; Mediation Services; Workplace Violence Prevention programs; Policies and training</t>
  </si>
  <si>
    <t>Security alarm monitoring; Claims systems; Law Enforcement Systems; Clery Crime Statistics; Other Crime Statistics</t>
  </si>
  <si>
    <t>HR&amp;D, UWW Police</t>
  </si>
  <si>
    <t>Student Health Clinics; Threat Management Team; Student Affairs</t>
  </si>
  <si>
    <t>Medical services, Dean of Students, Student Affairs</t>
  </si>
  <si>
    <r>
      <t>Claims System,</t>
    </r>
    <r>
      <rPr>
        <sz val="11"/>
        <rFont val="Calibri"/>
        <family val="2"/>
        <scheme val="minor"/>
      </rPr>
      <t xml:space="preserve"> UWW</t>
    </r>
    <r>
      <rPr>
        <sz val="11"/>
        <color rgb="FFFF0000"/>
        <rFont val="Calibri"/>
        <family val="2"/>
        <scheme val="minor"/>
      </rPr>
      <t xml:space="preserve"> </t>
    </r>
    <r>
      <rPr>
        <sz val="11"/>
        <color theme="1"/>
        <rFont val="Calibri"/>
        <family val="2"/>
        <scheme val="minor"/>
      </rPr>
      <t>Action</t>
    </r>
  </si>
  <si>
    <t>Sports and Recreation, HR&amp;D</t>
  </si>
  <si>
    <t>General safety and security OFF campus, i.e. International Field Research, Foreign Travel</t>
  </si>
  <si>
    <r>
      <rPr>
        <sz val="11"/>
        <rFont val="Calibri"/>
        <family val="2"/>
        <scheme val="minor"/>
      </rPr>
      <t>UWW</t>
    </r>
    <r>
      <rPr>
        <sz val="11"/>
        <color rgb="FFFF0000"/>
        <rFont val="Calibri"/>
        <family val="2"/>
        <scheme val="minor"/>
      </rPr>
      <t xml:space="preserve"> </t>
    </r>
    <r>
      <rPr>
        <sz val="11"/>
        <color theme="1"/>
        <rFont val="Calibri"/>
        <family val="2"/>
        <scheme val="minor"/>
      </rPr>
      <t>Police, Risk Management</t>
    </r>
  </si>
  <si>
    <r>
      <rPr>
        <sz val="11"/>
        <rFont val="Calibri"/>
        <family val="2"/>
        <scheme val="minor"/>
      </rPr>
      <t>UWW</t>
    </r>
    <r>
      <rPr>
        <sz val="11"/>
        <color theme="1"/>
        <rFont val="Calibri"/>
        <family val="2"/>
        <scheme val="minor"/>
      </rPr>
      <t xml:space="preserve"> Travel system</t>
    </r>
  </si>
  <si>
    <t>Risk Management</t>
  </si>
  <si>
    <t>Safety &amp; Security programs; Emergency Management; Make Safety Happen Programs; Background checks; Safety programs such as Safe Party Initiatives, and Community Safety Programs</t>
  </si>
  <si>
    <t>Annual Outside Activities Reporting (OAR)/Conflict of Interest (COI) Reports by Designated Officials; Whistle blower system; Code of Ethics</t>
  </si>
  <si>
    <t>Annual system wide Outside Activities Reporting (OAR)/Conflict of Interest (COI) Reporting for Designated Officials; Business Contract Policies; Whistle Blower system; Employee Handbook (Ch. 8 Code of Ethics)</t>
  </si>
  <si>
    <t>Cost sharing procedures are not compliant with federal requirements</t>
  </si>
  <si>
    <t>Cost Sharing System (CSS)</t>
  </si>
  <si>
    <t>HR&amp;D, ORSP, iCIT</t>
  </si>
  <si>
    <t>Warhawk Ready Mission Continuity Plan Rollout; Disaster Recovery Plans; System wide and local backup and recovery policies and procedures; Electronic Information Security: Incident Response Planning and Notification Procedures</t>
  </si>
  <si>
    <t>Emergency plan testing</t>
  </si>
  <si>
    <t xml:space="preserve">Contract Language; Indemnity requirements; Certificates of insurance; Electronic Information Security: Third Party Agreements; Systems Development and Maintenance Standards: Vendor Package Purchase  </t>
  </si>
  <si>
    <t>Insurance Tracker; Monitoring to ensure systems meet requirements and are appropriately secure</t>
  </si>
  <si>
    <t>Warhawks; Innovation Access Programs connecting research and industry; Intellectual Property Management Policies and Programs</t>
  </si>
  <si>
    <t xml:space="preserve">Make Safety Happen Program; Claims Management (TPA); Policies </t>
  </si>
  <si>
    <t>Business Intelligence System; Retroactive Reviews</t>
  </si>
  <si>
    <t xml:space="preserve">Working on including in Business Intelligence System; </t>
  </si>
  <si>
    <t>Whistle Blower system; Ethics Compliance and Audit Program; Extramural Funds Accounting: Award Closeout Procedures and Checklist</t>
  </si>
  <si>
    <t>Facilities Planning and Management &amp; Risk Management</t>
  </si>
  <si>
    <t>Per Wisconsin statute, University employees should be noticed &amp; confirmed that they are all disaster Service Workers, and may be called in to work during designated emergencies.  Such notice has not occurred.</t>
  </si>
  <si>
    <t>HR &amp; Diversity</t>
  </si>
  <si>
    <t>Reported on department websites</t>
  </si>
  <si>
    <t>Ledger Review; General and Payroll Ledger Reviews; Reported at department level (Documentation Requirements); PI Ledger Review; Audit Reports</t>
  </si>
  <si>
    <t>Extramural Funds Accounting Units; Operating Guidance; Financial Systems separating roles of initiator, approver and ledger reviewer; Self Assessment Tool; Internal Control Program; Department Training Programs; Administrative Responsibilities Handbook - Finance</t>
  </si>
  <si>
    <t xml:space="preserve">Whistle Blower system, Policies and Hotlines; Department Designated Officials; Investigations Work Groups; Audit, Risk, Compliance &amp; Ethics Program; Internal Control Program; </t>
  </si>
  <si>
    <t xml:space="preserve">Reported at department level; Project Closeout Reviews; General and Payroll Ledger Reviews </t>
  </si>
  <si>
    <t>Electronic Information Security; Encryption of sensitive information, especially on laptops; Department policies limiting downloads and storage of personal information; Removal of partial information (e.g., partial SSNs); Audit, Risk, Compliance and Ethics Program; Export Controls</t>
  </si>
  <si>
    <t>Reported at a department level</t>
  </si>
  <si>
    <t>Reported at department level; OMB Circular A-133 Audit performed annually by external auditors</t>
  </si>
  <si>
    <t>Reported at department level; Help Desk reports; system performance monitoring</t>
  </si>
  <si>
    <t>Budget Officers Meetings; Financial Plan; Conversations with Governor and Legislature</t>
  </si>
  <si>
    <t>For summer camps and similar events maintain due diligence, pre-departure orientation, appropriate Risk Management procedure (insurance, waiver, etc.) and background check chaperones.</t>
  </si>
  <si>
    <t>UWW Police, Risk Management, Continuing Education</t>
  </si>
  <si>
    <t>Records maintained by UWW Camps and Conferences.  Students may not depart until they participate in the orientation, purchase the required insurance, and their parents/guardians signed the Release of Liability Form.</t>
  </si>
  <si>
    <t>UWW Police Department Policies; UWW Police Department personnel are trained and equipped for civil unrest. Work collaboratively with other UWW departments, such as Student Affairs.</t>
  </si>
  <si>
    <t>UWW Police, Student Affairs</t>
  </si>
  <si>
    <t>UWW Police Department Security and Fire Safety Annual Report. UWW Police Department is a 24/7/365 operation. Direct reporting of civil unrest to UWW Police Department.</t>
  </si>
  <si>
    <t>Office of Research and Sponsored Programs: Divisions of Innovation Access and Research Technology &amp; Industrial Alliances, and Intellectual Property Officers; Industry collaboration guides; Web-based resources; Administrative Responsibilities Handbook -Research Affairs: Intellectual Property; Regent Policy Documents</t>
  </si>
  <si>
    <t>Safety &amp; Security programs; Emergency Management; Travel Insurance Program</t>
  </si>
  <si>
    <t>Wisconsin Retirement System; Wisconsin Department of Employee Trust Funds</t>
  </si>
  <si>
    <t>University Housing, Senior Leadership</t>
  </si>
  <si>
    <t xml:space="preserve">Management sublease tenants and academic partners of Whitewater; meetings with University Property Management team regarding revenue from subleasing downtown campus; Internal Audit. Proposed mitigation: need investigation of controls </t>
  </si>
  <si>
    <t>Decrease in international students to UWW</t>
  </si>
  <si>
    <t>Noncompliance with UWS requirements for auxiliary organization policies and procedures</t>
  </si>
  <si>
    <t>Increased legislative, UWS and campus-wide initiatives addressing a wide range of areas, from retention and graduation rates to increased math requirements for incoming students.</t>
  </si>
  <si>
    <t>Auxiliary departments have programs focused on operational excellence</t>
  </si>
  <si>
    <t>Administrative Affairs</t>
  </si>
  <si>
    <t>Business Contracts unit and  Purchasing; Separation of Duties on vendor payments; Accounts Payable reviews</t>
  </si>
  <si>
    <t xml:space="preserve">UWW Strategic Plan; Note: Problematic organizationally when sub-units work in different directions than larger organization and effectiveness is unknown. </t>
  </si>
  <si>
    <t>While most of the initiatives coming from the campus, UWS and Wisconsin legislature have positive intentions, there seems to be a lack of coordination and communication between these overarching systems in the development of these initiatives, thus resulting in high administrative work for campus units, with little time and space for creativity in addressing the needs of each campus community.  Additionally, the proposal to increase math requirements for incoming students could have an inequitable effect on underrepresented student groups who do not have access to K-12 educational systems that can provide the additional math courses.    Continue discussions with the Student Affairs and Enrollment Management division on how to administratively manage these initiatives</t>
  </si>
  <si>
    <t>Office of International Program advising  service</t>
  </si>
  <si>
    <t>UWS and UWW Cashiering and Handling Guideline; UCorp Fundraising Policy; Associated Students, Inc. Cash and Check Receipt Handling Policy; University Police Department provides services on-campus event. Note: Associated Students, Inc. Cash and Check receipt Handling Policy is reviewed annually</t>
  </si>
  <si>
    <t xml:space="preserve">UWW Campus Master Plan; Focused Tiered Draft Environmental Impact Report; Routine &amp; emergency maintenance/repair service; Campus sustainable initiative. </t>
  </si>
  <si>
    <t>Associated Students Business &amp; Finance Department; Corp.; UWS Audit Department</t>
  </si>
  <si>
    <t>UWS Auxiliary Organization Audit; Associated Students Board Governance Policy</t>
  </si>
  <si>
    <t>Welcome to the Program Risk Review Using ERM tool. This tool will help you consider the strategic, financial, compliance, operational, reputational, and reporting risks associated with ongoing programs. This tool will not make decisions for you, but it will help you organize your thinking as you consider your initiative or project's enterprise risk management implications. Not all programs will have objectives in all of these areas, (e.g. - not all programs will have compliance objectives) but each category should be considered. 
Identify the following for each set of objectives:
■ Risks associated with each set of objectives
■ Controls used to monitor risks such as reports and dashboards
■ Frequency of the monitoring of controls
■ Strategies for mitigating or otherwise addressing those risks
■ Individual/department(s) responsible for executing the strategies identified
Before you begin, please complete the identifying information at the top of this page and save this tool in a secure location with an appropriate, unique name. This will minimize confusion if multiple tools are completed. Use the button below to get started. 
Use the buttons at the left of each page to navigate through the tool. Start by reviewing the pre-set definitions for the scales of risk impact and risk likelihood. You may modify these to suit your organization's needs and preferences. 
The results of any risk management decision will only be as effective as the accuracy of the data provided by the user. Inaccurate data or other information not provided by the user will naturally affect any results, decisions or recommendations. This tool is simply a way to assist the user to make informed decisions. Final decisions should be made independently by each organization using this tool. Since any final decision must be made by the user, the authors of this tool cannot be responsible for the results or consequences of these decisions.</t>
  </si>
  <si>
    <t>Recruit a larger and increasingly diverse student body.</t>
  </si>
  <si>
    <t>Leveraging Wisdom &amp; WISER systems</t>
  </si>
  <si>
    <t>Business Intelligence System (OBEI)</t>
  </si>
  <si>
    <t>Administration, Student Affairs and Enrollment Management, Office of International Programs</t>
  </si>
  <si>
    <t>Vice Chancellor of Student Affairs and CBO</t>
  </si>
  <si>
    <t>Senior leadership, Deans, Administration</t>
  </si>
  <si>
    <t>Administrative Affairs - Risk Mangement, University Campus Police Department</t>
  </si>
  <si>
    <t xml:space="preserve">System UW, Chancellor's Office </t>
  </si>
  <si>
    <t>UWW Policy and Requirements, Lean process improvement (enhance data transparency, procedure review and simplification) meetings. Note: greater consistency among UWS on interpretation of policies  The level of bureaucracy writing the policies and systems needs to be streamlined to mitigate our risk in this area.</t>
  </si>
  <si>
    <t>Chancellor's Office funding for increased advising; Student Success and Graduation Initiative;  Advising Services; UWW Student Success Program</t>
  </si>
  <si>
    <t>UWW Student Graduation rates;
Annual Student Satisfaction Survey (Housing)</t>
  </si>
  <si>
    <t>Advising Services Reports, IRP Reports</t>
  </si>
  <si>
    <t>Advising Services Reports, IRP Reports, EAB Programs</t>
  </si>
  <si>
    <t>The Strategic Enrollment Management Taskforce continues to meet to discuss the development and implementation of a campus wide Strategic Enrollment Plan.  Need to assess and monitor</t>
  </si>
  <si>
    <t>As a campus wide collaboration, creation of a 3-5 year Strategic Enrollment Plan, Monitor Plan Documentation</t>
  </si>
  <si>
    <t xml:space="preserve">Capital Planning unit; Project management team; Internal Audit; Admin Affairs Town Hall Presentation; Campus Master Plan; </t>
  </si>
  <si>
    <t>Campus PD liaison with law enforcement; additional training of campus law enforcement; improved security measures; hardening of buildings; communication and response protocols</t>
  </si>
  <si>
    <t>Maintenance database; Claims system</t>
  </si>
  <si>
    <t>Communication and tracking program - Warhawk Ready Platform</t>
  </si>
  <si>
    <t>Tracked in claims system</t>
  </si>
  <si>
    <t>University Police Department represented in the Action Crisis Team as conduit for early tracking and notification of potential indication of violent behavior. Direct reporting of active threats to University Police Department.  University Police Department is a 24/7/365 operation. Use of email for campus-wide notification.</t>
  </si>
  <si>
    <t>The EOC is under the direction of University Police Department. University Police Department is a 24/7/365 operation. Use of email for campus-wide notification.</t>
  </si>
  <si>
    <t>Emergency plan testing documentation, Warhawk Ready System</t>
  </si>
  <si>
    <t>Risk Management, Dining Services</t>
  </si>
  <si>
    <t>Risk Management, EHS Monitors and Reports, Dining</t>
  </si>
  <si>
    <t>Records of Students Activities/Events on campus website,  Student Organization Directory</t>
  </si>
  <si>
    <t xml:space="preserve">Student Affairs, Environmental Health and Safety, Student Activities and Events </t>
  </si>
  <si>
    <t>Monitored and reported at department level.  Notifications to impacted parties generated in compliance with policy; Health Compliance Monitoring</t>
  </si>
  <si>
    <t>Student Activities and Events unit; Student Organization Handbook; Student Organization Conducts and Policies; Funding Requests; Fundraising Event Guideline; Student Event Planning Policies and Procedures; Internal Audit on-going review. We will also coordinate with associated Students to bring awareness of food safety to UWW students.</t>
  </si>
  <si>
    <t>Mission continuity; emergency management; Concern re utility systems, lack generator connections to buildings, also risk of flooding, ice and accessibility challenges.</t>
  </si>
  <si>
    <t>Mission continuity; emergency management; lack of masks and IC supplies; No Pandemic plan</t>
  </si>
  <si>
    <t>Building Maintenance Services; Grounds and Landscape Service; Backlog, but program to reduce walkway ADA grading issues is part of annual Deferred Maintenance program.</t>
  </si>
  <si>
    <t>Equipment inventory database system-wide; Building Maintenance Services. Many building subsystems and equipment are well beyond industry standard renewal intervals.  Elevator systems, although well maintained, are beyond obsolescence dates, and cannot be repaired in a timely manner upon failure.</t>
  </si>
  <si>
    <t>Institutional Data Management and Governance Initiative; Local computer replacement cycles; Systems life cycle management. Aged electrical infrastructure with many single failure points exist.  Battery backup has insufficient time for "graceful shutdown" should single generator fail to function.  system lacks rental generator connection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</si>
</sst>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mmmm\ d\,\ yyyy;@"/>
  </numFmts>
  <fonts count="28" x14ac:knownFonts="1">
    <font>
      <sz val="11"/>
      <color theme="1"/>
      <name val="Calibri"/>
      <family val="2"/>
      <scheme val="minor"/>
    </font>
    <font>
      <sz val="11"/>
      <color indexed="8"/>
      <name val="Calibri"/>
      <family val="2"/>
    </font>
    <font>
      <b/>
      <sz val="11"/>
      <color indexed="8"/>
      <name val="Calibri"/>
      <family val="2"/>
    </font>
    <font>
      <b/>
      <sz val="12"/>
      <color indexed="8"/>
      <name val="Calibri"/>
      <family val="2"/>
    </font>
    <font>
      <sz val="11"/>
      <color rgb="FF006100"/>
      <name val="Calibri"/>
      <family val="2"/>
      <scheme val="minor"/>
    </font>
    <font>
      <u/>
      <sz val="11"/>
      <color theme="10"/>
      <name val="Calibri"/>
      <family val="2"/>
    </font>
    <font>
      <sz val="11"/>
      <color rgb="FF9C6500"/>
      <name val="Calibri"/>
      <family val="2"/>
      <scheme val="minor"/>
    </font>
    <font>
      <sz val="11"/>
      <name val="Calibri"/>
      <family val="2"/>
      <scheme val="minor"/>
    </font>
    <font>
      <b/>
      <sz val="11"/>
      <color theme="0"/>
      <name val="Calibri"/>
      <family val="2"/>
    </font>
    <font>
      <b/>
      <sz val="11"/>
      <color theme="1"/>
      <name val="Calibri"/>
      <family val="2"/>
      <scheme val="minor"/>
    </font>
    <font>
      <i/>
      <sz val="11"/>
      <color rgb="FF9C6500"/>
      <name val="Calibri"/>
      <family val="2"/>
      <scheme val="minor"/>
    </font>
    <font>
      <b/>
      <sz val="11"/>
      <color theme="1"/>
      <name val="Calibri"/>
      <family val="2"/>
    </font>
    <font>
      <sz val="11"/>
      <color theme="0" tint="-4.9989318521683403E-2"/>
      <name val="Calibri"/>
      <family val="2"/>
      <scheme val="minor"/>
    </font>
    <font>
      <i/>
      <sz val="11"/>
      <color theme="0" tint="-4.9989318521683403E-2"/>
      <name val="Calibri"/>
      <family val="2"/>
      <scheme val="minor"/>
    </font>
    <font>
      <sz val="10"/>
      <color theme="1"/>
      <name val="Calibri"/>
      <family val="2"/>
      <scheme val="minor"/>
    </font>
    <font>
      <i/>
      <sz val="11"/>
      <color theme="1"/>
      <name val="Calibri"/>
      <family val="2"/>
      <scheme val="minor"/>
    </font>
    <font>
      <b/>
      <sz val="11"/>
      <color theme="0"/>
      <name val="Calibri"/>
      <family val="2"/>
      <scheme val="minor"/>
    </font>
    <font>
      <b/>
      <sz val="20"/>
      <color theme="1"/>
      <name val="Calibri"/>
      <family val="2"/>
      <scheme val="minor"/>
    </font>
    <font>
      <b/>
      <sz val="10"/>
      <color theme="0"/>
      <name val="Calibri"/>
      <family val="2"/>
      <scheme val="minor"/>
    </font>
    <font>
      <b/>
      <sz val="11"/>
      <name val="Calibri"/>
      <family val="2"/>
      <scheme val="minor"/>
    </font>
    <font>
      <b/>
      <sz val="11"/>
      <color theme="0" tint="-4.9989318521683403E-2"/>
      <name val="Calibri"/>
      <family val="2"/>
    </font>
    <font>
      <sz val="11"/>
      <color rgb="FFFF0000"/>
      <name val="Calibri"/>
      <family val="2"/>
      <scheme val="minor"/>
    </font>
    <font>
      <sz val="10"/>
      <color theme="0" tint="-4.9989318521683403E-2"/>
      <name val="Calibri"/>
      <family val="2"/>
      <scheme val="minor"/>
    </font>
    <font>
      <sz val="11"/>
      <color theme="1"/>
      <name val="Calibri"/>
      <family val="2"/>
      <scheme val="minor"/>
    </font>
    <font>
      <b/>
      <sz val="11"/>
      <color rgb="FFFF0000"/>
      <name val="Calibri"/>
      <family val="2"/>
      <scheme val="minor"/>
    </font>
    <font>
      <sz val="10"/>
      <color theme="0"/>
      <name val="Calibri"/>
      <family val="2"/>
      <scheme val="minor"/>
    </font>
    <font>
      <sz val="10"/>
      <name val="Calibri"/>
      <family val="2"/>
      <scheme val="minor"/>
    </font>
    <font>
      <b/>
      <sz val="14"/>
      <color rgb="FF000000"/>
      <name val="Calibri"/>
      <family val="2"/>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56"/>
      </patternFill>
    </fill>
    <fill>
      <patternFill patternType="solid">
        <fgColor theme="0" tint="-4.9989318521683403E-2"/>
        <bgColor indexed="65"/>
      </patternFill>
    </fill>
    <fill>
      <patternFill patternType="solid">
        <fgColor theme="3"/>
        <bgColor indexed="56"/>
      </patternFill>
    </fill>
    <fill>
      <patternFill patternType="solid">
        <fgColor theme="3"/>
        <bgColor indexed="64"/>
      </patternFill>
    </fill>
    <fill>
      <patternFill patternType="solid">
        <fgColor rgb="FF00B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3366"/>
      </left>
      <right style="medium">
        <color rgb="FF003366"/>
      </right>
      <top style="medium">
        <color rgb="FF003366"/>
      </top>
      <bottom style="medium">
        <color rgb="FF003366"/>
      </bottom>
      <diagonal/>
    </border>
    <border>
      <left style="medium">
        <color rgb="FF003366"/>
      </left>
      <right/>
      <top style="medium">
        <color rgb="FF003366"/>
      </top>
      <bottom/>
      <diagonal/>
    </border>
    <border>
      <left/>
      <right style="medium">
        <color rgb="FF003366"/>
      </right>
      <top style="medium">
        <color rgb="FF003366"/>
      </top>
      <bottom/>
      <diagonal/>
    </border>
    <border>
      <left style="medium">
        <color rgb="FF003366"/>
      </left>
      <right/>
      <top/>
      <bottom style="medium">
        <color rgb="FF003366"/>
      </bottom>
      <diagonal/>
    </border>
    <border>
      <left/>
      <right style="medium">
        <color rgb="FF003366"/>
      </right>
      <top/>
      <bottom style="medium">
        <color rgb="FF00336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alignment vertical="top"/>
      <protection locked="0"/>
    </xf>
    <xf numFmtId="0" fontId="6" fillId="3" borderId="0" applyNumberFormat="0" applyBorder="0" applyAlignment="0" applyProtection="0"/>
    <xf numFmtId="0" fontId="1" fillId="0" borderId="0"/>
    <xf numFmtId="43" fontId="23" fillId="0" borderId="0" applyFont="0" applyFill="0" applyBorder="0" applyAlignment="0" applyProtection="0"/>
  </cellStyleXfs>
  <cellXfs count="155">
    <xf numFmtId="0" fontId="0" fillId="0" borderId="0" xfId="0"/>
    <xf numFmtId="0" fontId="0" fillId="4" borderId="0" xfId="0" applyFill="1"/>
    <xf numFmtId="0" fontId="0" fillId="4" borderId="0" xfId="0" applyFill="1" applyAlignment="1" applyProtection="1">
      <alignment horizontal="center" vertical="center"/>
    </xf>
    <xf numFmtId="0" fontId="0" fillId="0" borderId="0" xfId="0" applyAlignment="1">
      <alignment wrapText="1"/>
    </xf>
    <xf numFmtId="0" fontId="1" fillId="4" borderId="0" xfId="4" applyFill="1" applyProtection="1"/>
    <xf numFmtId="0" fontId="2" fillId="4" borderId="0" xfId="4" applyFont="1" applyFill="1" applyAlignment="1" applyProtection="1">
      <alignment horizontal="right"/>
    </xf>
    <xf numFmtId="0" fontId="0" fillId="0" borderId="0" xfId="0" applyAlignment="1"/>
    <xf numFmtId="0" fontId="9" fillId="0" borderId="0" xfId="0" applyFont="1" applyAlignment="1"/>
    <xf numFmtId="0" fontId="9" fillId="0" borderId="0" xfId="0" applyFont="1"/>
    <xf numFmtId="0" fontId="0" fillId="4" borderId="0" xfId="0" applyFill="1" applyAlignment="1" applyProtection="1">
      <alignment wrapText="1"/>
    </xf>
    <xf numFmtId="0" fontId="4" fillId="0" borderId="0" xfId="1" applyFill="1"/>
    <xf numFmtId="0" fontId="0" fillId="0" borderId="0" xfId="0" applyFill="1"/>
    <xf numFmtId="0" fontId="10" fillId="0" borderId="0" xfId="3" applyFont="1" applyFill="1"/>
    <xf numFmtId="0" fontId="11" fillId="4" borderId="0" xfId="0" applyFont="1" applyFill="1" applyBorder="1" applyAlignment="1">
      <alignment horizontal="center" vertical="center" wrapText="1"/>
    </xf>
    <xf numFmtId="0" fontId="12" fillId="4" borderId="0" xfId="0" applyFont="1" applyFill="1"/>
    <xf numFmtId="0" fontId="12" fillId="4" borderId="0" xfId="1" applyFont="1" applyFill="1"/>
    <xf numFmtId="0" fontId="13" fillId="4" borderId="0" xfId="3" applyFont="1" applyFill="1"/>
    <xf numFmtId="0" fontId="12" fillId="7" borderId="0" xfId="1" applyFont="1" applyFill="1" applyAlignment="1" applyProtection="1">
      <alignment horizontal="center" vertical="center"/>
    </xf>
    <xf numFmtId="0" fontId="13" fillId="7" borderId="0" xfId="3" applyFont="1" applyFill="1"/>
    <xf numFmtId="0" fontId="4" fillId="0" borderId="0" xfId="1" applyFill="1" applyAlignment="1" applyProtection="1">
      <alignment horizontal="center"/>
    </xf>
    <xf numFmtId="0" fontId="8" fillId="0" borderId="0" xfId="2" applyFont="1" applyFill="1" applyBorder="1" applyAlignment="1" applyProtection="1">
      <alignment horizontal="center" vertical="center" wrapText="1"/>
    </xf>
    <xf numFmtId="0" fontId="0" fillId="4" borderId="0" xfId="0" applyFill="1" applyAlignment="1" applyProtection="1">
      <alignment horizontal="center" vertical="center" wrapText="1"/>
    </xf>
    <xf numFmtId="0" fontId="7" fillId="4" borderId="0" xfId="0" applyFont="1" applyFill="1" applyAlignment="1" applyProtection="1">
      <alignment wrapText="1"/>
    </xf>
    <xf numFmtId="0" fontId="0" fillId="4" borderId="0" xfId="0" applyFill="1" applyBorder="1" applyAlignment="1" applyProtection="1">
      <alignment wrapText="1"/>
    </xf>
    <xf numFmtId="0" fontId="0" fillId="0" borderId="0" xfId="0" applyAlignment="1"/>
    <xf numFmtId="0" fontId="15" fillId="4" borderId="0" xfId="0" applyFont="1" applyFill="1" applyBorder="1" applyAlignment="1">
      <alignment vertical="center" wrapText="1"/>
    </xf>
    <xf numFmtId="0" fontId="0" fillId="4" borderId="0" xfId="0" applyFill="1" applyBorder="1" applyAlignment="1">
      <alignment vertical="center" wrapText="1"/>
    </xf>
    <xf numFmtId="0" fontId="12" fillId="4" borderId="0" xfId="0" applyFont="1" applyFill="1" applyAlignment="1" applyProtection="1">
      <alignment wrapText="1"/>
    </xf>
    <xf numFmtId="0" fontId="12" fillId="4" borderId="0" xfId="0" applyFont="1" applyFill="1" applyBorder="1" applyAlignment="1">
      <alignment horizontal="center" vertical="center"/>
    </xf>
    <xf numFmtId="2" fontId="12" fillId="4" borderId="0" xfId="0" applyNumberFormat="1" applyFont="1" applyFill="1" applyAlignment="1" applyProtection="1">
      <alignment wrapText="1"/>
    </xf>
    <xf numFmtId="0" fontId="0" fillId="0" borderId="0" xfId="0" applyNumberFormat="1" applyAlignment="1"/>
    <xf numFmtId="0" fontId="9" fillId="4" borderId="0" xfId="0" applyFont="1" applyFill="1" applyBorder="1" applyAlignment="1">
      <alignment horizontal="center" vertical="center" wrapText="1"/>
    </xf>
    <xf numFmtId="0" fontId="17" fillId="4" borderId="0" xfId="0" applyFont="1" applyFill="1" applyAlignment="1">
      <alignment horizontal="left" vertical="top"/>
    </xf>
    <xf numFmtId="164" fontId="1" fillId="4" borderId="0" xfId="4" applyNumberFormat="1" applyFill="1" applyBorder="1" applyAlignment="1" applyProtection="1">
      <alignment horizontal="center" vertical="center"/>
      <protection locked="0"/>
    </xf>
    <xf numFmtId="0" fontId="0" fillId="0" borderId="0" xfId="0" applyAlignment="1">
      <alignment vertical="center"/>
    </xf>
    <xf numFmtId="0" fontId="0" fillId="0" borderId="0" xfId="0" applyFill="1" applyAlignment="1">
      <alignment vertical="center"/>
    </xf>
    <xf numFmtId="0" fontId="0" fillId="4" borderId="0" xfId="0" applyFill="1" applyAlignment="1">
      <alignment vertical="center"/>
    </xf>
    <xf numFmtId="0" fontId="16" fillId="9" borderId="0" xfId="0" applyFont="1" applyFill="1" applyAlignment="1">
      <alignment vertical="center"/>
    </xf>
    <xf numFmtId="0" fontId="9" fillId="4" borderId="0" xfId="0" applyFont="1" applyFill="1" applyAlignment="1" applyProtection="1">
      <alignment horizontal="center" vertical="center" wrapText="1"/>
    </xf>
    <xf numFmtId="0" fontId="9" fillId="4" borderId="0" xfId="0" applyFont="1" applyFill="1" applyAlignment="1">
      <alignment horizontal="center" vertical="center"/>
    </xf>
    <xf numFmtId="0" fontId="0" fillId="4" borderId="0" xfId="0" applyFill="1" applyAlignment="1">
      <alignment horizontal="left" vertical="top" wrapText="1"/>
    </xf>
    <xf numFmtId="0" fontId="16" fillId="9" borderId="7" xfId="0" applyFont="1" applyFill="1" applyBorder="1" applyAlignment="1" applyProtection="1">
      <alignment horizontal="center" vertical="center"/>
    </xf>
    <xf numFmtId="0" fontId="16" fillId="9" borderId="8" xfId="0" applyFont="1" applyFill="1" applyBorder="1" applyAlignment="1" applyProtection="1">
      <alignment horizontal="center" vertical="center"/>
    </xf>
    <xf numFmtId="0" fontId="16" fillId="9" borderId="8" xfId="0" applyFont="1" applyFill="1" applyBorder="1" applyAlignment="1" applyProtection="1">
      <alignment horizontal="center" vertical="center" wrapText="1"/>
    </xf>
    <xf numFmtId="0" fontId="16" fillId="9" borderId="9" xfId="0" applyFont="1" applyFill="1" applyBorder="1" applyAlignment="1" applyProtection="1">
      <alignment horizontal="center" vertical="center" wrapText="1"/>
    </xf>
    <xf numFmtId="0" fontId="0" fillId="4" borderId="0" xfId="0" applyFont="1" applyFill="1" applyAlignment="1" applyProtection="1">
      <alignment wrapText="1"/>
    </xf>
    <xf numFmtId="0" fontId="14" fillId="4" borderId="0" xfId="0" applyFont="1" applyFill="1" applyBorder="1" applyAlignment="1" applyProtection="1">
      <alignment horizontal="left" vertical="top" wrapText="1"/>
    </xf>
    <xf numFmtId="0" fontId="14" fillId="4" borderId="0" xfId="0" quotePrefix="1" applyFont="1" applyFill="1" applyBorder="1" applyAlignment="1" applyProtection="1">
      <alignment horizontal="left" vertical="top" wrapText="1"/>
    </xf>
    <xf numFmtId="0" fontId="14" fillId="4" borderId="0" xfId="0" quotePrefix="1" applyFont="1" applyFill="1" applyBorder="1" applyAlignment="1" applyProtection="1">
      <alignment horizontal="left" vertical="top"/>
    </xf>
    <xf numFmtId="0" fontId="14" fillId="4" borderId="0" xfId="0" applyFont="1" applyFill="1" applyProtection="1"/>
    <xf numFmtId="0" fontId="14" fillId="4" borderId="0" xfId="0" applyFont="1" applyFill="1" applyBorder="1" applyAlignment="1" applyProtection="1"/>
    <xf numFmtId="0" fontId="14" fillId="0" borderId="0" xfId="0" applyFont="1" applyFill="1" applyProtection="1"/>
    <xf numFmtId="0" fontId="14" fillId="0" borderId="0" xfId="0" applyFont="1" applyFill="1" applyBorder="1" applyAlignment="1" applyProtection="1">
      <alignment horizontal="left" vertical="top" wrapText="1"/>
    </xf>
    <xf numFmtId="0" fontId="14" fillId="0" borderId="0" xfId="0" quotePrefix="1" applyFont="1" applyFill="1" applyBorder="1" applyAlignment="1" applyProtection="1">
      <alignment horizontal="left" vertical="top" wrapText="1"/>
    </xf>
    <xf numFmtId="0" fontId="14" fillId="0" borderId="0" xfId="0" quotePrefix="1" applyFont="1" applyFill="1" applyBorder="1" applyAlignment="1" applyProtection="1">
      <alignment horizontal="left" vertical="top"/>
    </xf>
    <xf numFmtId="0" fontId="14" fillId="0" borderId="0" xfId="0" applyFont="1" applyFill="1" applyBorder="1" applyAlignment="1" applyProtection="1"/>
    <xf numFmtId="0" fontId="14" fillId="0" borderId="1" xfId="0" applyFont="1" applyFill="1" applyBorder="1" applyAlignment="1" applyProtection="1">
      <alignment vertical="center" wrapText="1"/>
    </xf>
    <xf numFmtId="0" fontId="18" fillId="9" borderId="1" xfId="0" applyFont="1" applyFill="1" applyBorder="1" applyAlignment="1" applyProtection="1">
      <alignment horizontal="center"/>
    </xf>
    <xf numFmtId="0" fontId="18" fillId="9" borderId="1" xfId="0" applyFont="1" applyFill="1" applyBorder="1" applyAlignment="1" applyProtection="1">
      <alignment horizontal="center" vertical="center"/>
    </xf>
    <xf numFmtId="0" fontId="12" fillId="4" borderId="0" xfId="0" applyFont="1" applyFill="1" applyProtection="1"/>
    <xf numFmtId="0" fontId="12" fillId="4" borderId="0" xfId="0" applyFont="1" applyFill="1" applyAlignment="1" applyProtection="1">
      <alignment horizontal="center" vertical="center"/>
    </xf>
    <xf numFmtId="0" fontId="12" fillId="4" borderId="0" xfId="0" applyFont="1" applyFill="1" applyAlignment="1" applyProtection="1"/>
    <xf numFmtId="0" fontId="20" fillId="6" borderId="12" xfId="2" applyFont="1" applyFill="1" applyBorder="1" applyAlignment="1" applyProtection="1">
      <alignment horizontal="center" wrapText="1"/>
    </xf>
    <xf numFmtId="0" fontId="0" fillId="5" borderId="11" xfId="0" quotePrefix="1" applyFont="1" applyFill="1" applyBorder="1" applyAlignment="1">
      <alignment horizontal="center" vertical="center"/>
    </xf>
    <xf numFmtId="0" fontId="0" fillId="5" borderId="1" xfId="0" quotePrefix="1" applyFont="1" applyFill="1" applyBorder="1" applyAlignment="1">
      <alignment horizontal="center" vertical="center"/>
    </xf>
    <xf numFmtId="0" fontId="21" fillId="4" borderId="0" xfId="0" applyFont="1" applyFill="1"/>
    <xf numFmtId="2" fontId="0" fillId="0" borderId="0" xfId="0" applyNumberFormat="1"/>
    <xf numFmtId="0" fontId="0" fillId="0" borderId="10" xfId="0" applyFont="1"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2" xfId="0" applyFont="1" applyFill="1" applyBorder="1" applyAlignment="1" applyProtection="1">
      <alignment vertical="center" wrapText="1"/>
      <protection locked="0"/>
    </xf>
    <xf numFmtId="0" fontId="0" fillId="5" borderId="11"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1" xfId="0" applyFont="1" applyFill="1" applyBorder="1" applyAlignment="1" applyProtection="1">
      <alignment vertical="center"/>
      <protection locked="0"/>
    </xf>
    <xf numFmtId="0" fontId="0" fillId="5" borderId="11" xfId="0" applyFont="1" applyFill="1" applyBorder="1" applyAlignment="1" applyProtection="1">
      <alignment vertical="center"/>
      <protection locked="0"/>
    </xf>
    <xf numFmtId="0" fontId="0" fillId="5" borderId="1" xfId="0" applyFill="1" applyBorder="1" applyAlignment="1" applyProtection="1">
      <protection locked="0"/>
    </xf>
    <xf numFmtId="0" fontId="2" fillId="0" borderId="5" xfId="0" applyFont="1" applyFill="1" applyBorder="1" applyAlignment="1">
      <alignment horizontal="center"/>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wrapText="1"/>
      <protection locked="0"/>
    </xf>
    <xf numFmtId="0" fontId="0" fillId="0" borderId="25" xfId="0" applyBorder="1"/>
    <xf numFmtId="0" fontId="0" fillId="0" borderId="26" xfId="0" applyBorder="1"/>
    <xf numFmtId="0" fontId="0" fillId="0" borderId="27" xfId="0" applyBorder="1"/>
    <xf numFmtId="0" fontId="0" fillId="0" borderId="10" xfId="0" applyBorder="1"/>
    <xf numFmtId="0" fontId="0" fillId="0" borderId="23" xfId="0" applyBorder="1" applyAlignment="1">
      <alignment horizontal="left"/>
    </xf>
    <xf numFmtId="0" fontId="0" fillId="0" borderId="28" xfId="0" applyBorder="1" applyAlignment="1">
      <alignment horizontal="left"/>
    </xf>
    <xf numFmtId="0" fontId="0" fillId="0" borderId="29" xfId="0" applyBorder="1"/>
    <xf numFmtId="0" fontId="0" fillId="0" borderId="0" xfId="0" applyBorder="1"/>
    <xf numFmtId="0" fontId="0" fillId="0" borderId="30" xfId="0" applyBorder="1"/>
    <xf numFmtId="0" fontId="0" fillId="0" borderId="31" xfId="0" applyBorder="1"/>
    <xf numFmtId="0" fontId="0" fillId="0" borderId="32" xfId="0" applyBorder="1"/>
    <xf numFmtId="0" fontId="0" fillId="0" borderId="33" xfId="0" applyBorder="1"/>
    <xf numFmtId="0" fontId="22" fillId="4" borderId="0" xfId="0" applyFont="1" applyFill="1" applyBorder="1" applyAlignment="1" applyProtection="1">
      <alignment vertical="center"/>
    </xf>
    <xf numFmtId="0" fontId="0" fillId="4" borderId="0" xfId="0" applyFill="1" applyAlignment="1"/>
    <xf numFmtId="0" fontId="17" fillId="4" borderId="0" xfId="0" applyFont="1" applyFill="1" applyAlignment="1">
      <alignment vertical="top"/>
    </xf>
    <xf numFmtId="0" fontId="16" fillId="9" borderId="6" xfId="0" applyFont="1" applyFill="1" applyBorder="1" applyAlignment="1" applyProtection="1">
      <alignment vertical="center"/>
    </xf>
    <xf numFmtId="0" fontId="2" fillId="0" borderId="6" xfId="0" applyFont="1" applyFill="1" applyBorder="1" applyAlignment="1">
      <alignment horizontal="center"/>
    </xf>
    <xf numFmtId="0" fontId="0" fillId="0" borderId="1" xfId="0" applyFont="1" applyFill="1" applyBorder="1" applyAlignment="1" applyProtection="1">
      <alignment horizontal="center" vertical="center" wrapText="1"/>
      <protection locked="0"/>
    </xf>
    <xf numFmtId="0" fontId="12" fillId="4" borderId="0" xfId="0" applyFont="1" applyFill="1" applyAlignment="1" applyProtection="1">
      <alignment horizontal="center" wrapText="1"/>
    </xf>
    <xf numFmtId="0" fontId="0" fillId="0" borderId="1" xfId="0" applyFont="1" applyFill="1" applyBorder="1" applyAlignment="1" applyProtection="1">
      <alignment horizontal="center" vertical="center" wrapText="1"/>
    </xf>
    <xf numFmtId="9" fontId="15" fillId="0" borderId="1" xfId="0" applyNumberFormat="1" applyFont="1" applyFill="1" applyBorder="1" applyAlignment="1" applyProtection="1">
      <alignment horizontal="center" vertical="center" wrapText="1"/>
      <protection locked="0"/>
    </xf>
    <xf numFmtId="2" fontId="0" fillId="0" borderId="23" xfId="0" applyNumberFormat="1" applyBorder="1" applyAlignment="1">
      <alignment horizontal="left"/>
    </xf>
    <xf numFmtId="2" fontId="0" fillId="0" borderId="28" xfId="0" applyNumberFormat="1" applyBorder="1" applyAlignment="1">
      <alignment horizontal="left"/>
    </xf>
    <xf numFmtId="0" fontId="0" fillId="4" borderId="0" xfId="0" applyFill="1" applyAlignment="1" applyProtection="1">
      <alignment vertical="top" wrapText="1"/>
    </xf>
    <xf numFmtId="0" fontId="9" fillId="0" borderId="0" xfId="0" applyFont="1" applyAlignment="1">
      <alignment horizontal="right"/>
    </xf>
    <xf numFmtId="0" fontId="24" fillId="4" borderId="0" xfId="0" applyFont="1" applyFill="1" applyAlignment="1"/>
    <xf numFmtId="0" fontId="24" fillId="4" borderId="0" xfId="0" applyFont="1" applyFill="1" applyAlignment="1" applyProtection="1">
      <alignment horizontal="center" vertical="center" wrapText="1"/>
    </xf>
    <xf numFmtId="0" fontId="7" fillId="4" borderId="0" xfId="0" applyFont="1" applyFill="1" applyBorder="1" applyAlignment="1" applyProtection="1">
      <alignment wrapText="1"/>
    </xf>
    <xf numFmtId="0" fontId="25" fillId="4" borderId="0" xfId="0" applyNumberFormat="1" applyFont="1" applyFill="1" applyProtection="1"/>
    <xf numFmtId="0" fontId="26" fillId="4" borderId="0" xfId="0" applyNumberFormat="1" applyFont="1" applyFill="1" applyBorder="1" applyAlignment="1" applyProtection="1">
      <alignment horizontal="center" vertical="center"/>
      <protection locked="0"/>
    </xf>
    <xf numFmtId="9" fontId="26" fillId="4" borderId="0" xfId="0" applyNumberFormat="1" applyFont="1" applyFill="1" applyBorder="1" applyAlignment="1" applyProtection="1">
      <alignment horizontal="center" vertical="center"/>
      <protection locked="0"/>
    </xf>
    <xf numFmtId="0" fontId="26" fillId="4" borderId="0" xfId="5" applyNumberFormat="1" applyFont="1" applyFill="1" applyBorder="1" applyAlignment="1" applyProtection="1">
      <alignment horizontal="center" vertical="center"/>
      <protection locked="0"/>
    </xf>
    <xf numFmtId="0" fontId="7" fillId="4" borderId="0" xfId="0" applyFont="1" applyFill="1" applyAlignment="1" applyProtection="1">
      <alignment vertical="center" wrapText="1"/>
    </xf>
    <xf numFmtId="0" fontId="26" fillId="4" borderId="0" xfId="0" applyNumberFormat="1" applyFont="1" applyFill="1" applyBorder="1" applyAlignment="1" applyProtection="1">
      <alignment horizontal="left" vertical="center"/>
      <protection locked="0"/>
    </xf>
    <xf numFmtId="9" fontId="26" fillId="4" borderId="0" xfId="0" applyNumberFormat="1" applyFont="1" applyFill="1" applyBorder="1" applyAlignment="1" applyProtection="1">
      <alignment horizontal="left" vertical="center"/>
      <protection locked="0"/>
    </xf>
    <xf numFmtId="0" fontId="26" fillId="4" borderId="0" xfId="5" applyNumberFormat="1" applyFont="1" applyFill="1" applyBorder="1" applyAlignment="1" applyProtection="1">
      <alignment horizontal="left" vertical="center"/>
      <protection locked="0"/>
    </xf>
    <xf numFmtId="0" fontId="7" fillId="4" borderId="0" xfId="0" applyFont="1" applyFill="1" applyAlignment="1" applyProtection="1">
      <alignment horizontal="left" vertical="center" wrapText="1"/>
    </xf>
    <xf numFmtId="0" fontId="16" fillId="9" borderId="7" xfId="0" applyFont="1" applyFill="1" applyBorder="1" applyAlignment="1" applyProtection="1">
      <alignment horizontal="center" vertical="center" wrapText="1"/>
    </xf>
    <xf numFmtId="0" fontId="0" fillId="0" borderId="11" xfId="0" applyFont="1" applyFill="1" applyBorder="1" applyAlignment="1" applyProtection="1">
      <alignment vertical="center" wrapText="1"/>
      <protection locked="0"/>
    </xf>
    <xf numFmtId="0" fontId="14" fillId="0" borderId="1" xfId="0" applyFont="1" applyFill="1" applyBorder="1" applyAlignment="1" applyProtection="1">
      <alignment vertical="center"/>
    </xf>
    <xf numFmtId="0" fontId="0" fillId="10" borderId="1" xfId="0" applyFill="1" applyBorder="1"/>
    <xf numFmtId="0" fontId="7" fillId="0" borderId="1" xfId="0" applyFont="1" applyFill="1" applyBorder="1" applyAlignment="1" applyProtection="1">
      <alignment vertical="center" wrapText="1"/>
      <protection locked="0"/>
    </xf>
    <xf numFmtId="0" fontId="1" fillId="4" borderId="0" xfId="4" applyFont="1" applyFill="1" applyAlignment="1" applyProtection="1">
      <alignment horizontal="left" vertical="top" wrapText="1"/>
    </xf>
    <xf numFmtId="0" fontId="7" fillId="0" borderId="11"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17" fillId="4" borderId="0" xfId="0" applyFont="1" applyFill="1" applyAlignment="1">
      <alignment horizontal="left" vertical="top"/>
    </xf>
    <xf numFmtId="0" fontId="3" fillId="4" borderId="0" xfId="4" applyFont="1" applyFill="1" applyAlignment="1" applyProtection="1">
      <alignment horizontal="center"/>
    </xf>
    <xf numFmtId="0" fontId="8" fillId="8" borderId="13" xfId="2" applyFont="1" applyFill="1" applyBorder="1" applyAlignment="1" applyProtection="1">
      <alignment horizontal="center" vertical="center" wrapText="1"/>
    </xf>
    <xf numFmtId="0" fontId="8" fillId="8" borderId="14" xfId="2" applyFont="1" applyFill="1" applyBorder="1" applyAlignment="1" applyProtection="1">
      <alignment horizontal="center" vertical="center" wrapText="1"/>
    </xf>
    <xf numFmtId="0" fontId="8" fillId="8" borderId="15" xfId="2" applyFont="1" applyFill="1" applyBorder="1" applyAlignment="1" applyProtection="1">
      <alignment horizontal="center" vertical="center" wrapText="1"/>
    </xf>
    <xf numFmtId="0" fontId="8" fillId="8" borderId="16" xfId="2" applyFont="1" applyFill="1" applyBorder="1" applyAlignment="1" applyProtection="1">
      <alignment horizontal="center" vertical="center" wrapText="1"/>
    </xf>
    <xf numFmtId="164" fontId="1" fillId="5" borderId="1" xfId="4" applyNumberFormat="1" applyFill="1" applyBorder="1" applyAlignment="1" applyProtection="1">
      <alignment horizontal="left" vertical="center"/>
      <protection locked="0"/>
    </xf>
    <xf numFmtId="0" fontId="1" fillId="5" borderId="1" xfId="4" applyFill="1" applyBorder="1" applyAlignment="1" applyProtection="1">
      <alignment horizontal="left" vertical="center"/>
      <protection locked="0"/>
    </xf>
    <xf numFmtId="0" fontId="1" fillId="5" borderId="17" xfId="4" applyFill="1" applyBorder="1" applyAlignment="1" applyProtection="1">
      <alignment horizontal="left" vertical="top" wrapText="1"/>
      <protection locked="0"/>
    </xf>
    <xf numFmtId="0" fontId="1" fillId="5" borderId="18" xfId="4" applyFill="1" applyBorder="1" applyAlignment="1" applyProtection="1">
      <alignment horizontal="left" vertical="top" wrapText="1"/>
      <protection locked="0"/>
    </xf>
    <xf numFmtId="0" fontId="1" fillId="5" borderId="19" xfId="4" applyFill="1" applyBorder="1" applyAlignment="1" applyProtection="1">
      <alignment horizontal="left" vertical="top" wrapText="1"/>
      <protection locked="0"/>
    </xf>
    <xf numFmtId="0" fontId="1" fillId="5" borderId="20" xfId="4" applyFill="1" applyBorder="1" applyAlignment="1" applyProtection="1">
      <alignment horizontal="left" vertical="top" wrapText="1"/>
      <protection locked="0"/>
    </xf>
    <xf numFmtId="0" fontId="1" fillId="5" borderId="0" xfId="4" applyFill="1" applyBorder="1" applyAlignment="1" applyProtection="1">
      <alignment horizontal="left" vertical="top" wrapText="1"/>
      <protection locked="0"/>
    </xf>
    <xf numFmtId="0" fontId="1" fillId="5" borderId="21" xfId="4" applyFill="1" applyBorder="1" applyAlignment="1" applyProtection="1">
      <alignment horizontal="left" vertical="top" wrapText="1"/>
      <protection locked="0"/>
    </xf>
    <xf numFmtId="0" fontId="1" fillId="5" borderId="22" xfId="4" applyFill="1" applyBorder="1" applyAlignment="1" applyProtection="1">
      <alignment horizontal="left" vertical="top" wrapText="1"/>
      <protection locked="0"/>
    </xf>
    <xf numFmtId="0" fontId="1" fillId="5" borderId="23" xfId="4" applyFill="1" applyBorder="1" applyAlignment="1" applyProtection="1">
      <alignment horizontal="left" vertical="top" wrapText="1"/>
      <protection locked="0"/>
    </xf>
    <xf numFmtId="0" fontId="1" fillId="5" borderId="24" xfId="4" applyFill="1" applyBorder="1" applyAlignment="1" applyProtection="1">
      <alignment horizontal="left" vertical="top" wrapText="1"/>
      <protection locked="0"/>
    </xf>
    <xf numFmtId="0" fontId="1" fillId="4" borderId="0" xfId="4" applyFont="1" applyFill="1" applyAlignment="1" applyProtection="1">
      <alignment horizontal="left" vertical="top" wrapText="1"/>
    </xf>
    <xf numFmtId="0" fontId="16" fillId="9" borderId="5" xfId="0" applyFont="1" applyFill="1" applyBorder="1" applyAlignment="1" applyProtection="1">
      <alignment horizontal="center" vertical="center"/>
    </xf>
    <xf numFmtId="0" fontId="16" fillId="9" borderId="6" xfId="0" applyFont="1" applyFill="1" applyBorder="1" applyAlignment="1" applyProtection="1">
      <alignment horizontal="center" vertical="center"/>
    </xf>
    <xf numFmtId="0" fontId="9" fillId="4" borderId="0" xfId="0" applyFont="1" applyFill="1" applyAlignment="1" applyProtection="1">
      <alignment horizontal="center" wrapText="1"/>
    </xf>
    <xf numFmtId="0" fontId="0" fillId="4" borderId="0" xfId="0" applyFill="1" applyAlignment="1" applyProtection="1">
      <alignment horizontal="left" vertical="top" wrapText="1"/>
    </xf>
    <xf numFmtId="0" fontId="19" fillId="4" borderId="0" xfId="0" applyFont="1" applyFill="1" applyAlignment="1" applyProtection="1">
      <alignment horizontal="center"/>
    </xf>
    <xf numFmtId="0" fontId="7" fillId="4" borderId="0" xfId="0" applyFont="1" applyFill="1" applyBorder="1" applyAlignment="1" applyProtection="1">
      <alignment horizontal="left" vertical="top" wrapText="1"/>
    </xf>
    <xf numFmtId="0" fontId="0" fillId="4" borderId="0" xfId="0" applyFill="1" applyAlignment="1">
      <alignment horizontal="left" vertical="top" wrapText="1"/>
    </xf>
    <xf numFmtId="0" fontId="16" fillId="9" borderId="1" xfId="0" applyFont="1" applyFill="1" applyBorder="1" applyAlignment="1" applyProtection="1">
      <alignment horizontal="center" vertical="center"/>
    </xf>
    <xf numFmtId="0" fontId="9" fillId="4" borderId="0" xfId="0" applyFont="1" applyFill="1" applyAlignment="1" applyProtection="1">
      <alignment horizontal="center"/>
    </xf>
  </cellXfs>
  <cellStyles count="6">
    <cellStyle name="Comma" xfId="5" builtinId="3"/>
    <cellStyle name="Good" xfId="1" builtinId="26"/>
    <cellStyle name="Hyperlink" xfId="2" builtinId="8"/>
    <cellStyle name="Neutral" xfId="3" builtinId="28"/>
    <cellStyle name="Normal" xfId="0" builtinId="0"/>
    <cellStyle name="Normal 2" xfId="4"/>
  </cellStyles>
  <dxfs count="4">
    <dxf>
      <fill>
        <patternFill>
          <bgColor theme="5" tint="0.39994506668294322"/>
        </patternFill>
      </fill>
    </dxf>
    <dxf>
      <fill>
        <patternFill>
          <bgColor rgb="FF92D050"/>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manualLayout>
          <c:layoutTarget val="inner"/>
          <c:xMode val="edge"/>
          <c:yMode val="edge"/>
          <c:x val="3.5545387574085326E-2"/>
          <c:y val="2.0661145805050452E-2"/>
          <c:w val="0.79755879598265078"/>
          <c:h val="0.92932007421486162"/>
        </c:manualLayout>
      </c:layout>
      <c:bubbleChart>
        <c:varyColors val="0"/>
        <c:ser>
          <c:idx val="0"/>
          <c:order val="0"/>
          <c:tx>
            <c:strRef>
              <c:f>Graph!$N$2</c:f>
              <c:strCache>
                <c:ptCount val="1"/>
                <c:pt idx="0">
                  <c:v>Strategic</c:v>
                </c:pt>
              </c:strCache>
            </c:strRef>
          </c:tx>
          <c:invertIfNegative val="0"/>
          <c:dLbls>
            <c:dLbl>
              <c:idx val="0"/>
              <c:layout>
                <c:manualLayout>
                  <c:x val="-0.11291568617014858"/>
                  <c:y val="-1.669107736731679E-7"/>
                </c:manualLayout>
              </c:layout>
              <c:tx>
                <c:rich>
                  <a:bodyPr/>
                  <a:lstStyle/>
                  <a:p>
                    <a:pPr>
                      <a:defRPr/>
                    </a:pPr>
                    <a:r>
                      <a:rPr lang="en-US"/>
                      <a:t>Strategic</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C8B-41D6-96AD-314BF76CCF59}"/>
                </c:ext>
              </c:extLst>
            </c:dLbl>
            <c:spPr>
              <a:noFill/>
              <a:ln>
                <a:noFill/>
              </a:ln>
              <a:effectLst/>
            </c:spPr>
            <c:dLblPos val="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Graph!$O$2</c:f>
              <c:numCache>
                <c:formatCode>General</c:formatCode>
                <c:ptCount val="1"/>
                <c:pt idx="0">
                  <c:v>3.2142857142857144</c:v>
                </c:pt>
              </c:numCache>
            </c:numRef>
          </c:xVal>
          <c:yVal>
            <c:numRef>
              <c:f>Graph!$P$2</c:f>
              <c:numCache>
                <c:formatCode>General</c:formatCode>
                <c:ptCount val="1"/>
                <c:pt idx="0">
                  <c:v>3.4666666666666668</c:v>
                </c:pt>
              </c:numCache>
            </c:numRef>
          </c:yVal>
          <c:bubbleSize>
            <c:numRef>
              <c:f>Graph!$Q$2</c:f>
              <c:numCache>
                <c:formatCode>General</c:formatCode>
                <c:ptCount val="1"/>
                <c:pt idx="0">
                  <c:v>15</c:v>
                </c:pt>
              </c:numCache>
            </c:numRef>
          </c:bubbleSize>
          <c:bubble3D val="1"/>
          <c:extLst>
            <c:ext xmlns:c16="http://schemas.microsoft.com/office/drawing/2014/chart" uri="{C3380CC4-5D6E-409C-BE32-E72D297353CC}">
              <c16:uniqueId val="{00000001-7C8B-41D6-96AD-314BF76CCF59}"/>
            </c:ext>
          </c:extLst>
        </c:ser>
        <c:ser>
          <c:idx val="1"/>
          <c:order val="1"/>
          <c:tx>
            <c:strRef>
              <c:f>Graph!$N$3</c:f>
              <c:strCache>
                <c:ptCount val="1"/>
                <c:pt idx="0">
                  <c:v>Financial</c:v>
                </c:pt>
              </c:strCache>
            </c:strRef>
          </c:tx>
          <c:invertIfNegative val="0"/>
          <c:dLbls>
            <c:dLbl>
              <c:idx val="0"/>
              <c:layout>
                <c:manualLayout>
                  <c:x val="-0.10518173506260479"/>
                  <c:y val="1.9077901430842606E-2"/>
                </c:manualLayout>
              </c:layout>
              <c:tx>
                <c:rich>
                  <a:bodyPr/>
                  <a:lstStyle/>
                  <a:p>
                    <a:pPr>
                      <a:defRPr/>
                    </a:pPr>
                    <a:r>
                      <a:rPr lang="en-US"/>
                      <a:t>Financial</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C8B-41D6-96AD-314BF76CCF59}"/>
                </c:ext>
              </c:extLst>
            </c:dLbl>
            <c:spPr>
              <a:noFill/>
              <a:ln>
                <a:noFill/>
              </a:ln>
              <a:effectLst/>
            </c:spPr>
            <c:dLblPos val="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Graph!$O$3</c:f>
              <c:numCache>
                <c:formatCode>General</c:formatCode>
                <c:ptCount val="1"/>
                <c:pt idx="0">
                  <c:v>3.3636363636363638</c:v>
                </c:pt>
              </c:numCache>
            </c:numRef>
          </c:xVal>
          <c:yVal>
            <c:numRef>
              <c:f>Graph!$P$3</c:f>
              <c:numCache>
                <c:formatCode>General</c:formatCode>
                <c:ptCount val="1"/>
                <c:pt idx="0">
                  <c:v>2.9090909090909092</c:v>
                </c:pt>
              </c:numCache>
            </c:numRef>
          </c:yVal>
          <c:bubbleSize>
            <c:numRef>
              <c:f>Graph!$Q$3</c:f>
              <c:numCache>
                <c:formatCode>General</c:formatCode>
                <c:ptCount val="1"/>
                <c:pt idx="0">
                  <c:v>11</c:v>
                </c:pt>
              </c:numCache>
            </c:numRef>
          </c:bubbleSize>
          <c:bubble3D val="1"/>
          <c:extLst>
            <c:ext xmlns:c16="http://schemas.microsoft.com/office/drawing/2014/chart" uri="{C3380CC4-5D6E-409C-BE32-E72D297353CC}">
              <c16:uniqueId val="{00000003-7C8B-41D6-96AD-314BF76CCF59}"/>
            </c:ext>
          </c:extLst>
        </c:ser>
        <c:ser>
          <c:idx val="2"/>
          <c:order val="2"/>
          <c:tx>
            <c:strRef>
              <c:f>Graph!$N$4</c:f>
              <c:strCache>
                <c:ptCount val="1"/>
                <c:pt idx="0">
                  <c:v>Compliance</c:v>
                </c:pt>
              </c:strCache>
            </c:strRef>
          </c:tx>
          <c:invertIfNegative val="0"/>
          <c:dLbls>
            <c:dLbl>
              <c:idx val="0"/>
              <c:layout>
                <c:manualLayout>
                  <c:x val="-9.2807424593967527E-2"/>
                  <c:y val="6.3593004769475414E-3"/>
                </c:manualLayout>
              </c:layout>
              <c:tx>
                <c:rich>
                  <a:bodyPr/>
                  <a:lstStyle/>
                  <a:p>
                    <a:pPr>
                      <a:defRPr/>
                    </a:pPr>
                    <a:r>
                      <a:rPr lang="en-US"/>
                      <a:t>Compliance</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8B-41D6-96AD-314BF76CCF59}"/>
                </c:ext>
              </c:extLst>
            </c:dLbl>
            <c:spPr>
              <a:noFill/>
              <a:ln>
                <a:noFill/>
              </a:ln>
              <a:effectLst/>
            </c:spPr>
            <c:dLblPos val="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Graph!$O$4</c:f>
              <c:numCache>
                <c:formatCode>General</c:formatCode>
                <c:ptCount val="1"/>
                <c:pt idx="0">
                  <c:v>2.6666666666666665</c:v>
                </c:pt>
              </c:numCache>
            </c:numRef>
          </c:xVal>
          <c:yVal>
            <c:numRef>
              <c:f>Graph!$P$4</c:f>
              <c:numCache>
                <c:formatCode>General</c:formatCode>
                <c:ptCount val="1"/>
                <c:pt idx="0">
                  <c:v>2.9333333333333331</c:v>
                </c:pt>
              </c:numCache>
            </c:numRef>
          </c:yVal>
          <c:bubbleSize>
            <c:numRef>
              <c:f>Graph!$Q$4</c:f>
              <c:numCache>
                <c:formatCode>General</c:formatCode>
                <c:ptCount val="1"/>
                <c:pt idx="0">
                  <c:v>15</c:v>
                </c:pt>
              </c:numCache>
            </c:numRef>
          </c:bubbleSize>
          <c:bubble3D val="1"/>
          <c:extLst>
            <c:ext xmlns:c16="http://schemas.microsoft.com/office/drawing/2014/chart" uri="{C3380CC4-5D6E-409C-BE32-E72D297353CC}">
              <c16:uniqueId val="{00000005-7C8B-41D6-96AD-314BF76CCF59}"/>
            </c:ext>
          </c:extLst>
        </c:ser>
        <c:ser>
          <c:idx val="3"/>
          <c:order val="3"/>
          <c:tx>
            <c:strRef>
              <c:f>Graph!$N$5</c:f>
              <c:strCache>
                <c:ptCount val="1"/>
                <c:pt idx="0">
                  <c:v>Reputational</c:v>
                </c:pt>
              </c:strCache>
            </c:strRef>
          </c:tx>
          <c:invertIfNegative val="0"/>
          <c:dLbls>
            <c:dLbl>
              <c:idx val="0"/>
              <c:layout>
                <c:manualLayout>
                  <c:x val="-0.1005413643980768"/>
                  <c:y val="-7.7723885734179224E-17"/>
                </c:manualLayout>
              </c:layout>
              <c:tx>
                <c:rich>
                  <a:bodyPr/>
                  <a:lstStyle/>
                  <a:p>
                    <a:pPr>
                      <a:defRPr/>
                    </a:pPr>
                    <a:r>
                      <a:rPr lang="en-US"/>
                      <a:t>Reputational</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C8B-41D6-96AD-314BF76CCF59}"/>
                </c:ext>
              </c:extLst>
            </c:dLbl>
            <c:spPr>
              <a:noFill/>
              <a:ln>
                <a:noFill/>
              </a:ln>
              <a:effectLst/>
            </c:spPr>
            <c:dLblPos val="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Graph!$O$5</c:f>
              <c:numCache>
                <c:formatCode>General</c:formatCode>
                <c:ptCount val="1"/>
                <c:pt idx="0">
                  <c:v>2.7</c:v>
                </c:pt>
              </c:numCache>
            </c:numRef>
          </c:xVal>
          <c:yVal>
            <c:numRef>
              <c:f>Graph!$P$5</c:f>
              <c:numCache>
                <c:formatCode>General</c:formatCode>
                <c:ptCount val="1"/>
                <c:pt idx="0">
                  <c:v>2.9</c:v>
                </c:pt>
              </c:numCache>
            </c:numRef>
          </c:yVal>
          <c:bubbleSize>
            <c:numRef>
              <c:f>Graph!$Q$5</c:f>
              <c:numCache>
                <c:formatCode>General</c:formatCode>
                <c:ptCount val="1"/>
                <c:pt idx="0">
                  <c:v>10</c:v>
                </c:pt>
              </c:numCache>
            </c:numRef>
          </c:bubbleSize>
          <c:bubble3D val="1"/>
          <c:extLst>
            <c:ext xmlns:c16="http://schemas.microsoft.com/office/drawing/2014/chart" uri="{C3380CC4-5D6E-409C-BE32-E72D297353CC}">
              <c16:uniqueId val="{00000007-7C8B-41D6-96AD-314BF76CCF59}"/>
            </c:ext>
          </c:extLst>
        </c:ser>
        <c:ser>
          <c:idx val="4"/>
          <c:order val="4"/>
          <c:tx>
            <c:strRef>
              <c:f>Graph!$N$7</c:f>
              <c:strCache>
                <c:ptCount val="1"/>
                <c:pt idx="0">
                  <c:v>Reporting</c:v>
                </c:pt>
              </c:strCache>
            </c:strRef>
          </c:tx>
          <c:invertIfNegative val="0"/>
          <c:dLbls>
            <c:dLbl>
              <c:idx val="0"/>
              <c:layout>
                <c:manualLayout>
                  <c:x val="-0.12993037860674636"/>
                  <c:y val="0"/>
                </c:manualLayout>
              </c:layout>
              <c:tx>
                <c:rich>
                  <a:bodyPr/>
                  <a:lstStyle/>
                  <a:p>
                    <a:pPr>
                      <a:defRPr/>
                    </a:pPr>
                    <a:r>
                      <a:rPr lang="en-US"/>
                      <a:t>Reporting</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C8B-41D6-96AD-314BF76CCF59}"/>
                </c:ext>
              </c:extLst>
            </c:dLbl>
            <c:spPr>
              <a:noFill/>
              <a:ln>
                <a:noFill/>
              </a:ln>
              <a:effectLst/>
            </c:spPr>
            <c:dLblPos val="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Graph!$O$7</c:f>
              <c:numCache>
                <c:formatCode>General</c:formatCode>
                <c:ptCount val="1"/>
                <c:pt idx="0">
                  <c:v>3.1428571428571428</c:v>
                </c:pt>
              </c:numCache>
            </c:numRef>
          </c:xVal>
          <c:yVal>
            <c:numRef>
              <c:f>Graph!$P$7</c:f>
              <c:numCache>
                <c:formatCode>General</c:formatCode>
                <c:ptCount val="1"/>
                <c:pt idx="0">
                  <c:v>2</c:v>
                </c:pt>
              </c:numCache>
            </c:numRef>
          </c:yVal>
          <c:bubbleSize>
            <c:numRef>
              <c:f>Graph!$Q$7</c:f>
              <c:numCache>
                <c:formatCode>General</c:formatCode>
                <c:ptCount val="1"/>
                <c:pt idx="0">
                  <c:v>7</c:v>
                </c:pt>
              </c:numCache>
            </c:numRef>
          </c:bubbleSize>
          <c:bubble3D val="1"/>
          <c:extLst>
            <c:ext xmlns:c16="http://schemas.microsoft.com/office/drawing/2014/chart" uri="{C3380CC4-5D6E-409C-BE32-E72D297353CC}">
              <c16:uniqueId val="{00000009-7C8B-41D6-96AD-314BF76CCF59}"/>
            </c:ext>
          </c:extLst>
        </c:ser>
        <c:ser>
          <c:idx val="5"/>
          <c:order val="5"/>
          <c:tx>
            <c:strRef>
              <c:f>Graph!$N$6</c:f>
              <c:strCache>
                <c:ptCount val="1"/>
                <c:pt idx="0">
                  <c:v>Operational</c:v>
                </c:pt>
              </c:strCache>
            </c:strRef>
          </c:tx>
          <c:spPr>
            <a:ln w="25400">
              <a:noFill/>
            </a:ln>
          </c:spPr>
          <c:invertIfNegative val="0"/>
          <c:dLbls>
            <c:dLbl>
              <c:idx val="0"/>
              <c:layout>
                <c:manualLayout>
                  <c:x val="-0.10208816705336395"/>
                  <c:y val="6.3593004769475414E-3"/>
                </c:manualLayout>
              </c:layout>
              <c:tx>
                <c:rich>
                  <a:bodyPr/>
                  <a:lstStyle/>
                  <a:p>
                    <a:pPr>
                      <a:defRPr/>
                    </a:pPr>
                    <a:r>
                      <a:rPr lang="en-US"/>
                      <a:t>Operational</a:t>
                    </a:r>
                  </a:p>
                </c:rich>
              </c:tx>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C8B-41D6-96AD-314BF76CCF59}"/>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Graph!$O$6</c:f>
              <c:numCache>
                <c:formatCode>General</c:formatCode>
                <c:ptCount val="1"/>
                <c:pt idx="0">
                  <c:v>3.6</c:v>
                </c:pt>
              </c:numCache>
            </c:numRef>
          </c:xVal>
          <c:yVal>
            <c:numRef>
              <c:f>Graph!$P$6</c:f>
              <c:numCache>
                <c:formatCode>General</c:formatCode>
                <c:ptCount val="1"/>
                <c:pt idx="0">
                  <c:v>2.4</c:v>
                </c:pt>
              </c:numCache>
            </c:numRef>
          </c:yVal>
          <c:bubbleSize>
            <c:numRef>
              <c:f>Graph!$Q$6</c:f>
              <c:numCache>
                <c:formatCode>General</c:formatCode>
                <c:ptCount val="1"/>
                <c:pt idx="0">
                  <c:v>15</c:v>
                </c:pt>
              </c:numCache>
            </c:numRef>
          </c:bubbleSize>
          <c:bubble3D val="1"/>
          <c:extLst>
            <c:ext xmlns:c16="http://schemas.microsoft.com/office/drawing/2014/chart" uri="{C3380CC4-5D6E-409C-BE32-E72D297353CC}">
              <c16:uniqueId val="{0000000B-7C8B-41D6-96AD-314BF76CCF59}"/>
            </c:ext>
          </c:extLst>
        </c:ser>
        <c:dLbls>
          <c:showLegendKey val="0"/>
          <c:showVal val="1"/>
          <c:showCatName val="1"/>
          <c:showSerName val="0"/>
          <c:showPercent val="0"/>
          <c:showBubbleSize val="0"/>
        </c:dLbls>
        <c:bubbleScale val="100"/>
        <c:showNegBubbles val="0"/>
        <c:axId val="196781936"/>
        <c:axId val="196782328"/>
      </c:bubbleChart>
      <c:valAx>
        <c:axId val="196781936"/>
        <c:scaling>
          <c:orientation val="minMax"/>
          <c:min val="0"/>
        </c:scaling>
        <c:delete val="0"/>
        <c:axPos val="b"/>
        <c:title>
          <c:tx>
            <c:rich>
              <a:bodyPr/>
              <a:lstStyle/>
              <a:p>
                <a:pPr>
                  <a:defRPr/>
                </a:pPr>
                <a:r>
                  <a:rPr lang="en-US"/>
                  <a:t>Risk Likelihood</a:t>
                </a:r>
              </a:p>
            </c:rich>
          </c:tx>
          <c:layout/>
          <c:overlay val="0"/>
        </c:title>
        <c:numFmt formatCode="General" sourceLinked="1"/>
        <c:majorTickMark val="none"/>
        <c:minorTickMark val="none"/>
        <c:tickLblPos val="none"/>
        <c:crossAx val="196782328"/>
        <c:crossesAt val="0"/>
        <c:crossBetween val="midCat"/>
      </c:valAx>
      <c:valAx>
        <c:axId val="196782328"/>
        <c:scaling>
          <c:orientation val="minMax"/>
          <c:min val="0"/>
        </c:scaling>
        <c:delete val="0"/>
        <c:axPos val="l"/>
        <c:majorGridlines>
          <c:spPr>
            <a:ln>
              <a:solidFill>
                <a:schemeClr val="bg1">
                  <a:lumMod val="85000"/>
                </a:schemeClr>
              </a:solidFill>
            </a:ln>
            <a:effectLst>
              <a:innerShdw blurRad="63500" dist="50800" dir="13500000">
                <a:prstClr val="black">
                  <a:alpha val="50000"/>
                </a:prstClr>
              </a:innerShdw>
              <a:softEdge rad="31750"/>
            </a:effectLst>
          </c:spPr>
        </c:majorGridlines>
        <c:title>
          <c:tx>
            <c:rich>
              <a:bodyPr/>
              <a:lstStyle/>
              <a:p>
                <a:pPr>
                  <a:defRPr/>
                </a:pPr>
                <a:r>
                  <a:rPr lang="en-US"/>
                  <a:t>Risk Impact</a:t>
                </a:r>
              </a:p>
            </c:rich>
          </c:tx>
          <c:layout/>
          <c:overlay val="0"/>
        </c:title>
        <c:numFmt formatCode="General" sourceLinked="1"/>
        <c:majorTickMark val="none"/>
        <c:minorTickMark val="none"/>
        <c:tickLblPos val="none"/>
        <c:crossAx val="196781936"/>
        <c:crossesAt val="0"/>
        <c:crossBetween val="midCat"/>
      </c:valAx>
      <c:spPr>
        <a:noFill/>
        <a:ln w="25400">
          <a:noFill/>
        </a:ln>
      </c:spPr>
    </c:plotArea>
    <c:legend>
      <c:legendPos val="r"/>
      <c:layout>
        <c:manualLayout>
          <c:xMode val="edge"/>
          <c:yMode val="edge"/>
          <c:x val="0.8522813914833286"/>
          <c:y val="0.29746193675476307"/>
          <c:w val="0.13728122489625341"/>
          <c:h val="0.30691229634031858"/>
        </c:manualLayout>
      </c:layout>
      <c:overlay val="0"/>
    </c:legend>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11" l="0.70000000000000062" r="0.70000000000000062" t="0.75000000000000511" header="0.30000000000000032" footer="0.30000000000000032"/>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1.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6.emf"/><Relationship Id="rId14" Type="http://schemas.openxmlformats.org/officeDocument/2006/relationships/hyperlink" Target="#Intro!A1"/><Relationship Id="rId22" Type="http://schemas.openxmlformats.org/officeDocument/2006/relationships/hyperlink" Target="#Reputational!A1"/></Relationships>
</file>

<file path=xl/drawings/_rels/drawing10.xml.rels><?xml version="1.0" encoding="UTF-8" standalone="yes"?>
<Relationships xmlns="http://schemas.openxmlformats.org/package/2006/relationships"><Relationship Id="rId8" Type="http://schemas.openxmlformats.org/officeDocument/2006/relationships/image" Target="../media/image41.emf"/><Relationship Id="rId13" Type="http://schemas.openxmlformats.org/officeDocument/2006/relationships/hyperlink" Target="#Scales!A1"/><Relationship Id="rId18" Type="http://schemas.openxmlformats.org/officeDocument/2006/relationships/image" Target="../media/image30.emf"/><Relationship Id="rId26" Type="http://schemas.openxmlformats.org/officeDocument/2006/relationships/image" Target="../media/image10.emf"/><Relationship Id="rId3" Type="http://schemas.openxmlformats.org/officeDocument/2006/relationships/image" Target="../media/image53.emf"/><Relationship Id="rId21" Type="http://schemas.openxmlformats.org/officeDocument/2006/relationships/hyperlink" Target="#Operational!A1"/><Relationship Id="rId34" Type="http://schemas.openxmlformats.org/officeDocument/2006/relationships/image" Target="../media/image14.emf"/><Relationship Id="rId7" Type="http://schemas.openxmlformats.org/officeDocument/2006/relationships/image" Target="../media/image55.emf"/><Relationship Id="rId12" Type="http://schemas.openxmlformats.org/officeDocument/2006/relationships/image" Target="../media/image3.emf"/><Relationship Id="rId17" Type="http://schemas.openxmlformats.org/officeDocument/2006/relationships/hyperlink" Target="#ForPrint!A1"/><Relationship Id="rId25" Type="http://schemas.openxmlformats.org/officeDocument/2006/relationships/hyperlink" Target="#Reporting!A1"/><Relationship Id="rId33" Type="http://schemas.openxmlformats.org/officeDocument/2006/relationships/hyperlink" Target="#Strategic!A1"/><Relationship Id="rId2" Type="http://schemas.openxmlformats.org/officeDocument/2006/relationships/image" Target="../media/image52.emf"/><Relationship Id="rId16" Type="http://schemas.openxmlformats.org/officeDocument/2006/relationships/image" Target="../media/image5.emf"/><Relationship Id="rId20" Type="http://schemas.openxmlformats.org/officeDocument/2006/relationships/image" Target="../media/image7.emf"/><Relationship Id="rId29" Type="http://schemas.openxmlformats.org/officeDocument/2006/relationships/hyperlink" Target="#Financial!A1"/><Relationship Id="rId1" Type="http://schemas.openxmlformats.org/officeDocument/2006/relationships/image" Target="../media/image51.emf"/><Relationship Id="rId6" Type="http://schemas.openxmlformats.org/officeDocument/2006/relationships/image" Target="../media/image54.emf"/><Relationship Id="rId11" Type="http://schemas.openxmlformats.org/officeDocument/2006/relationships/image" Target="../media/image2.emf"/><Relationship Id="rId24" Type="http://schemas.openxmlformats.org/officeDocument/2006/relationships/image" Target="../media/image9.emf"/><Relationship Id="rId32" Type="http://schemas.openxmlformats.org/officeDocument/2006/relationships/image" Target="../media/image13.emf"/><Relationship Id="rId5" Type="http://schemas.openxmlformats.org/officeDocument/2006/relationships/image" Target="../media/image35.emf"/><Relationship Id="rId15" Type="http://schemas.openxmlformats.org/officeDocument/2006/relationships/hyperlink" Target="#Graph!A1"/><Relationship Id="rId23" Type="http://schemas.openxmlformats.org/officeDocument/2006/relationships/hyperlink" Target="#Intro!A1"/><Relationship Id="rId28" Type="http://schemas.openxmlformats.org/officeDocument/2006/relationships/image" Target="../media/image11.emf"/><Relationship Id="rId10" Type="http://schemas.openxmlformats.org/officeDocument/2006/relationships/image" Target="../media/image46.emf"/><Relationship Id="rId19" Type="http://schemas.openxmlformats.org/officeDocument/2006/relationships/hyperlink" Target="#Objectives!A1"/><Relationship Id="rId31" Type="http://schemas.openxmlformats.org/officeDocument/2006/relationships/hyperlink" Target="#Reputational!A1"/><Relationship Id="rId4" Type="http://schemas.openxmlformats.org/officeDocument/2006/relationships/image" Target="../media/image29.emf"/><Relationship Id="rId9" Type="http://schemas.openxmlformats.org/officeDocument/2006/relationships/image" Target="../media/image56.emf"/><Relationship Id="rId14" Type="http://schemas.openxmlformats.org/officeDocument/2006/relationships/image" Target="../media/image4.emf"/><Relationship Id="rId22" Type="http://schemas.openxmlformats.org/officeDocument/2006/relationships/image" Target="../media/image8.emf"/><Relationship Id="rId27" Type="http://schemas.openxmlformats.org/officeDocument/2006/relationships/hyperlink" Target="#Compliance!A1"/><Relationship Id="rId30" Type="http://schemas.openxmlformats.org/officeDocument/2006/relationships/image" Target="../media/image12.emf"/></Relationships>
</file>

<file path=xl/drawings/_rels/drawing2.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29.emf"/><Relationship Id="rId6" Type="http://schemas.openxmlformats.org/officeDocument/2006/relationships/hyperlink" Target="#Graph!A1"/><Relationship Id="rId11" Type="http://schemas.openxmlformats.org/officeDocument/2006/relationships/image" Target="../media/image31.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3.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35.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4.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37.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5.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39.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6.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41.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6.emf"/><Relationship Id="rId14" Type="http://schemas.openxmlformats.org/officeDocument/2006/relationships/hyperlink" Target="#Intro!A1"/><Relationship Id="rId22" Type="http://schemas.openxmlformats.org/officeDocument/2006/relationships/hyperlink" Target="#Reputational!A1"/></Relationships>
</file>

<file path=xl/drawings/_rels/drawing7.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image" Target="../media/image43.emf"/><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8.xml.rels><?xml version="1.0" encoding="UTF-8" standalone="yes"?>
<Relationships xmlns="http://schemas.openxmlformats.org/package/2006/relationships"><Relationship Id="rId8" Type="http://schemas.openxmlformats.org/officeDocument/2006/relationships/hyperlink" Target="#ForPrint!A1"/><Relationship Id="rId13" Type="http://schemas.openxmlformats.org/officeDocument/2006/relationships/image" Target="../media/image8.emf"/><Relationship Id="rId18" Type="http://schemas.openxmlformats.org/officeDocument/2006/relationships/hyperlink" Target="#Compliance!A1"/><Relationship Id="rId3" Type="http://schemas.openxmlformats.org/officeDocument/2006/relationships/image" Target="../media/image3.emf"/><Relationship Id="rId21" Type="http://schemas.openxmlformats.org/officeDocument/2006/relationships/image" Target="../media/image12.emf"/><Relationship Id="rId7" Type="http://schemas.openxmlformats.org/officeDocument/2006/relationships/image" Target="../media/image5.emf"/><Relationship Id="rId12" Type="http://schemas.openxmlformats.org/officeDocument/2006/relationships/hyperlink" Target="#Operational!A1"/><Relationship Id="rId17" Type="http://schemas.openxmlformats.org/officeDocument/2006/relationships/image" Target="../media/image10.emf"/><Relationship Id="rId25" Type="http://schemas.openxmlformats.org/officeDocument/2006/relationships/image" Target="../media/image14.emf"/><Relationship Id="rId2" Type="http://schemas.openxmlformats.org/officeDocument/2006/relationships/image" Target="../media/image2.emf"/><Relationship Id="rId16" Type="http://schemas.openxmlformats.org/officeDocument/2006/relationships/hyperlink" Target="#Reporting!A1"/><Relationship Id="rId20" Type="http://schemas.openxmlformats.org/officeDocument/2006/relationships/hyperlink" Target="#Financial!A1"/><Relationship Id="rId1" Type="http://schemas.openxmlformats.org/officeDocument/2006/relationships/chart" Target="../charts/chart1.xml"/><Relationship Id="rId6" Type="http://schemas.openxmlformats.org/officeDocument/2006/relationships/hyperlink" Target="#Graph!A1"/><Relationship Id="rId11" Type="http://schemas.openxmlformats.org/officeDocument/2006/relationships/image" Target="../media/image7.emf"/><Relationship Id="rId24" Type="http://schemas.openxmlformats.org/officeDocument/2006/relationships/hyperlink" Target="#Strategic!A1"/><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10" Type="http://schemas.openxmlformats.org/officeDocument/2006/relationships/hyperlink" Target="#Objectives!A1"/><Relationship Id="rId19" Type="http://schemas.openxmlformats.org/officeDocument/2006/relationships/image" Target="../media/image11.emf"/><Relationship Id="rId4" Type="http://schemas.openxmlformats.org/officeDocument/2006/relationships/hyperlink" Target="#Scales!A1"/><Relationship Id="rId9" Type="http://schemas.openxmlformats.org/officeDocument/2006/relationships/image" Target="../media/image30.emf"/><Relationship Id="rId14" Type="http://schemas.openxmlformats.org/officeDocument/2006/relationships/hyperlink" Target="#Intro!A1"/><Relationship Id="rId22" Type="http://schemas.openxmlformats.org/officeDocument/2006/relationships/hyperlink" Target="#Reputational!A1"/></Relationships>
</file>

<file path=xl/drawings/_rels/drawing9.xml.rels><?xml version="1.0" encoding="UTF-8" standalone="yes"?>
<Relationships xmlns="http://schemas.openxmlformats.org/package/2006/relationships"><Relationship Id="rId8" Type="http://schemas.openxmlformats.org/officeDocument/2006/relationships/hyperlink" Target="#Graph!A1"/><Relationship Id="rId13" Type="http://schemas.openxmlformats.org/officeDocument/2006/relationships/image" Target="../media/image7.emf"/><Relationship Id="rId18" Type="http://schemas.openxmlformats.org/officeDocument/2006/relationships/hyperlink" Target="#Reporting!A1"/><Relationship Id="rId26" Type="http://schemas.openxmlformats.org/officeDocument/2006/relationships/hyperlink" Target="#Strategic!A1"/><Relationship Id="rId3" Type="http://schemas.openxmlformats.org/officeDocument/2006/relationships/image" Target="../media/image47.emf"/><Relationship Id="rId21" Type="http://schemas.openxmlformats.org/officeDocument/2006/relationships/image" Target="../media/image11.emf"/><Relationship Id="rId7" Type="http://schemas.openxmlformats.org/officeDocument/2006/relationships/image" Target="../media/image4.emf"/><Relationship Id="rId12" Type="http://schemas.openxmlformats.org/officeDocument/2006/relationships/hyperlink" Target="#Objectives!A1"/><Relationship Id="rId17" Type="http://schemas.openxmlformats.org/officeDocument/2006/relationships/image" Target="../media/image9.emf"/><Relationship Id="rId25" Type="http://schemas.openxmlformats.org/officeDocument/2006/relationships/image" Target="../media/image13.emf"/><Relationship Id="rId2" Type="http://schemas.openxmlformats.org/officeDocument/2006/relationships/image" Target="../media/image46.emf"/><Relationship Id="rId16" Type="http://schemas.openxmlformats.org/officeDocument/2006/relationships/hyperlink" Target="#Intro!A1"/><Relationship Id="rId20" Type="http://schemas.openxmlformats.org/officeDocument/2006/relationships/hyperlink" Target="#Compliance!A1"/><Relationship Id="rId1" Type="http://schemas.openxmlformats.org/officeDocument/2006/relationships/image" Target="../media/image45.emf"/><Relationship Id="rId6" Type="http://schemas.openxmlformats.org/officeDocument/2006/relationships/hyperlink" Target="#Scales!A1"/><Relationship Id="rId11" Type="http://schemas.openxmlformats.org/officeDocument/2006/relationships/image" Target="../media/image30.emf"/><Relationship Id="rId24" Type="http://schemas.openxmlformats.org/officeDocument/2006/relationships/hyperlink" Target="#Reputational!A1"/><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10" Type="http://schemas.openxmlformats.org/officeDocument/2006/relationships/hyperlink" Target="#ForPrint!A1"/><Relationship Id="rId19" Type="http://schemas.openxmlformats.org/officeDocument/2006/relationships/image" Target="../media/image10.emf"/><Relationship Id="rId4" Type="http://schemas.openxmlformats.org/officeDocument/2006/relationships/image" Target="../media/image2.emf"/><Relationship Id="rId9" Type="http://schemas.openxmlformats.org/officeDocument/2006/relationships/image" Target="../media/image5.emf"/><Relationship Id="rId14" Type="http://schemas.openxmlformats.org/officeDocument/2006/relationships/hyperlink" Target="#Operational!A1"/><Relationship Id="rId22" Type="http://schemas.openxmlformats.org/officeDocument/2006/relationships/hyperlink" Target="#Financial!A1"/><Relationship Id="rId27" Type="http://schemas.openxmlformats.org/officeDocument/2006/relationships/image" Target="../media/image1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10.vml.rels><?xml version="1.0" encoding="UTF-8" standalone="yes"?>
<Relationships xmlns="http://schemas.openxmlformats.org/package/2006/relationships"><Relationship Id="rId8" Type="http://schemas.openxmlformats.org/officeDocument/2006/relationships/image" Target="../media/image42.emf"/><Relationship Id="rId13" Type="http://schemas.openxmlformats.org/officeDocument/2006/relationships/image" Target="../media/image18.emf"/><Relationship Id="rId18" Type="http://schemas.openxmlformats.org/officeDocument/2006/relationships/image" Target="../media/image23.emf"/><Relationship Id="rId3" Type="http://schemas.openxmlformats.org/officeDocument/2006/relationships/image" Target="../media/image59.emf"/><Relationship Id="rId21" Type="http://schemas.openxmlformats.org/officeDocument/2006/relationships/image" Target="../media/image26.emf"/><Relationship Id="rId7" Type="http://schemas.openxmlformats.org/officeDocument/2006/relationships/image" Target="../media/image61.emf"/><Relationship Id="rId12" Type="http://schemas.openxmlformats.org/officeDocument/2006/relationships/image" Target="../media/image17.emf"/><Relationship Id="rId17" Type="http://schemas.openxmlformats.org/officeDocument/2006/relationships/image" Target="../media/image22.emf"/><Relationship Id="rId2" Type="http://schemas.openxmlformats.org/officeDocument/2006/relationships/image" Target="../media/image58.emf"/><Relationship Id="rId16" Type="http://schemas.openxmlformats.org/officeDocument/2006/relationships/image" Target="../media/image21.emf"/><Relationship Id="rId20" Type="http://schemas.openxmlformats.org/officeDocument/2006/relationships/image" Target="../media/image25.emf"/><Relationship Id="rId1" Type="http://schemas.openxmlformats.org/officeDocument/2006/relationships/image" Target="../media/image57.emf"/><Relationship Id="rId6" Type="http://schemas.openxmlformats.org/officeDocument/2006/relationships/image" Target="../media/image60.emf"/><Relationship Id="rId11" Type="http://schemas.openxmlformats.org/officeDocument/2006/relationships/image" Target="../media/image16.emf"/><Relationship Id="rId5" Type="http://schemas.openxmlformats.org/officeDocument/2006/relationships/image" Target="../media/image36.emf"/><Relationship Id="rId15" Type="http://schemas.openxmlformats.org/officeDocument/2006/relationships/image" Target="../media/image33.emf"/><Relationship Id="rId23" Type="http://schemas.openxmlformats.org/officeDocument/2006/relationships/image" Target="../media/image28.emf"/><Relationship Id="rId10" Type="http://schemas.openxmlformats.org/officeDocument/2006/relationships/image" Target="../media/image49.emf"/><Relationship Id="rId19" Type="http://schemas.openxmlformats.org/officeDocument/2006/relationships/image" Target="../media/image24.emf"/><Relationship Id="rId4" Type="http://schemas.openxmlformats.org/officeDocument/2006/relationships/image" Target="../media/image32.emf"/><Relationship Id="rId9" Type="http://schemas.openxmlformats.org/officeDocument/2006/relationships/image" Target="../media/image62.emf"/><Relationship Id="rId14" Type="http://schemas.openxmlformats.org/officeDocument/2006/relationships/image" Target="../media/image19.emf"/><Relationship Id="rId22" Type="http://schemas.openxmlformats.org/officeDocument/2006/relationships/image" Target="../media/image2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34.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32.emf"/><Relationship Id="rId6" Type="http://schemas.openxmlformats.org/officeDocument/2006/relationships/image" Target="../media/image33.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36.emf"/><Relationship Id="rId6" Type="http://schemas.openxmlformats.org/officeDocument/2006/relationships/image" Target="../media/image33.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38.emf"/><Relationship Id="rId6" Type="http://schemas.openxmlformats.org/officeDocument/2006/relationships/image" Target="../media/image33.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40.emf"/><Relationship Id="rId6" Type="http://schemas.openxmlformats.org/officeDocument/2006/relationships/image" Target="../media/image33.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42.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44.emf"/><Relationship Id="rId6" Type="http://schemas.openxmlformats.org/officeDocument/2006/relationships/image" Target="../media/image33.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_rels/vmlDrawing8.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33.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s>
</file>

<file path=xl/drawings/_rels/vmlDrawing9.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25.emf"/><Relationship Id="rId3" Type="http://schemas.openxmlformats.org/officeDocument/2006/relationships/image" Target="../media/image50.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49.emf"/><Relationship Id="rId16" Type="http://schemas.openxmlformats.org/officeDocument/2006/relationships/image" Target="../media/image28.emf"/><Relationship Id="rId1" Type="http://schemas.openxmlformats.org/officeDocument/2006/relationships/image" Target="../media/image48.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xdr:row>
          <xdr:rowOff>171450</xdr:rowOff>
        </xdr:from>
        <xdr:to>
          <xdr:col>3</xdr:col>
          <xdr:colOff>333375</xdr:colOff>
          <xdr:row>23</xdr:row>
          <xdr:rowOff>9525</xdr:rowOff>
        </xdr:to>
        <xdr:pic>
          <xdr:nvPicPr>
            <xdr:cNvPr id="48143" name="Picture 15"/>
            <xdr:cNvPicPr>
              <a:picLocks noChangeAspect="1" noChangeArrowheads="1"/>
              <a:extLst>
                <a:ext uri="{84589F7E-364E-4C9E-8A38-B11213B215E9}">
                  <a14:cameraTool cellRange="Lists!$L$36" spid="_x0000_s154239"/>
                </a:ext>
              </a:extLst>
            </xdr:cNvPicPr>
          </xdr:nvPicPr>
          <xdr:blipFill>
            <a:blip xmlns:r="http://schemas.openxmlformats.org/officeDocument/2006/relationships" r:embed="rId1"/>
            <a:srcRect/>
            <a:stretch>
              <a:fillRect/>
            </a:stretch>
          </xdr:blipFill>
          <xdr:spPr bwMode="auto">
            <a:xfrm>
              <a:off x="85725" y="361950"/>
              <a:ext cx="2447925" cy="402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17</xdr:row>
          <xdr:rowOff>142875</xdr:rowOff>
        </xdr:from>
        <xdr:to>
          <xdr:col>3</xdr:col>
          <xdr:colOff>390525</xdr:colOff>
          <xdr:row>18</xdr:row>
          <xdr:rowOff>152400</xdr:rowOff>
        </xdr:to>
        <xdr:pic>
          <xdr:nvPicPr>
            <xdr:cNvPr id="48144" name="Picture 16"/>
            <xdr:cNvPicPr>
              <a:picLocks noChangeAspect="1" noChangeArrowheads="1"/>
              <a:extLst>
                <a:ext uri="{84589F7E-364E-4C9E-8A38-B11213B215E9}">
                  <a14:cameraTool cellRange="Lists!$F$35" spid="_x0000_s154240"/>
                </a:ext>
              </a:extLst>
            </xdr:cNvPicPr>
          </xdr:nvPicPr>
          <xdr:blipFill>
            <a:blip xmlns:r="http://schemas.openxmlformats.org/officeDocument/2006/relationships" r:embed="rId2"/>
            <a:srcRect/>
            <a:stretch>
              <a:fillRect/>
            </a:stretch>
          </xdr:blipFill>
          <xdr:spPr bwMode="auto">
            <a:xfrm>
              <a:off x="0" y="338137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26</xdr:row>
          <xdr:rowOff>171450</xdr:rowOff>
        </xdr:from>
        <xdr:to>
          <xdr:col>3</xdr:col>
          <xdr:colOff>390525</xdr:colOff>
          <xdr:row>27</xdr:row>
          <xdr:rowOff>180975</xdr:rowOff>
        </xdr:to>
        <xdr:pic>
          <xdr:nvPicPr>
            <xdr:cNvPr id="48145" name="Picture 17"/>
            <xdr:cNvPicPr>
              <a:picLocks noChangeAspect="1" noChangeArrowheads="1"/>
              <a:extLst>
                <a:ext uri="{84589F7E-364E-4C9E-8A38-B11213B215E9}">
                  <a14:cameraTool cellRange="Lists!$F$34" spid="_x0000_s154241"/>
                </a:ext>
              </a:extLst>
            </xdr:cNvPicPr>
          </xdr:nvPicPr>
          <xdr:blipFill>
            <a:blip xmlns:r="http://schemas.openxmlformats.org/officeDocument/2006/relationships" r:embed="rId3"/>
            <a:srcRect/>
            <a:stretch>
              <a:fillRect/>
            </a:stretch>
          </xdr:blipFill>
          <xdr:spPr bwMode="auto">
            <a:xfrm>
              <a:off x="0" y="51244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32</xdr:row>
          <xdr:rowOff>85725</xdr:rowOff>
        </xdr:from>
        <xdr:to>
          <xdr:col>3</xdr:col>
          <xdr:colOff>57150</xdr:colOff>
          <xdr:row>33</xdr:row>
          <xdr:rowOff>95250</xdr:rowOff>
        </xdr:to>
        <xdr:pic>
          <xdr:nvPicPr>
            <xdr:cNvPr id="48146" name="Picture 18">
              <a:hlinkClick xmlns:r="http://schemas.openxmlformats.org/officeDocument/2006/relationships" r:id="rId4"/>
            </xdr:cNvPr>
            <xdr:cNvPicPr>
              <a:picLocks noChangeAspect="1" noChangeArrowheads="1"/>
              <a:extLst>
                <a:ext uri="{84589F7E-364E-4C9E-8A38-B11213B215E9}">
                  <a14:cameraTool cellRange="Lists!$C$36" spid="_x0000_s154242"/>
                </a:ext>
              </a:extLst>
            </xdr:cNvPicPr>
          </xdr:nvPicPr>
          <xdr:blipFill>
            <a:blip xmlns:r="http://schemas.openxmlformats.org/officeDocument/2006/relationships" r:embed="rId5"/>
            <a:srcRect/>
            <a:stretch>
              <a:fillRect/>
            </a:stretch>
          </xdr:blipFill>
          <xdr:spPr bwMode="auto">
            <a:xfrm>
              <a:off x="247650" y="61817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29</xdr:row>
          <xdr:rowOff>9525</xdr:rowOff>
        </xdr:from>
        <xdr:to>
          <xdr:col>3</xdr:col>
          <xdr:colOff>66675</xdr:colOff>
          <xdr:row>30</xdr:row>
          <xdr:rowOff>19050</xdr:rowOff>
        </xdr:to>
        <xdr:pic>
          <xdr:nvPicPr>
            <xdr:cNvPr id="48147" name="Picture 19">
              <a:hlinkClick xmlns:r="http://schemas.openxmlformats.org/officeDocument/2006/relationships" r:id="rId6"/>
            </xdr:cNvPr>
            <xdr:cNvPicPr>
              <a:picLocks noChangeAspect="1" noChangeArrowheads="1"/>
              <a:extLst>
                <a:ext uri="{84589F7E-364E-4C9E-8A38-B11213B215E9}">
                  <a14:cameraTool cellRange="Lists!$C$37" spid="_x0000_s154243"/>
                </a:ext>
              </a:extLst>
            </xdr:cNvPicPr>
          </xdr:nvPicPr>
          <xdr:blipFill>
            <a:blip xmlns:r="http://schemas.openxmlformats.org/officeDocument/2006/relationships" r:embed="rId7"/>
            <a:srcRect/>
            <a:stretch>
              <a:fillRect/>
            </a:stretch>
          </xdr:blipFill>
          <xdr:spPr bwMode="auto">
            <a:xfrm>
              <a:off x="257175" y="55340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27</xdr:row>
          <xdr:rowOff>180975</xdr:rowOff>
        </xdr:from>
        <xdr:to>
          <xdr:col>3</xdr:col>
          <xdr:colOff>66675</xdr:colOff>
          <xdr:row>29</xdr:row>
          <xdr:rowOff>0</xdr:rowOff>
        </xdr:to>
        <xdr:pic>
          <xdr:nvPicPr>
            <xdr:cNvPr id="48148" name="Picture 20">
              <a:hlinkClick xmlns:r="http://schemas.openxmlformats.org/officeDocument/2006/relationships" r:id="rId8"/>
            </xdr:cNvPr>
            <xdr:cNvPicPr>
              <a:picLocks noChangeAspect="1" noChangeArrowheads="1"/>
              <a:extLst>
                <a:ext uri="{84589F7E-364E-4C9E-8A38-B11213B215E9}">
                  <a14:cameraTool cellRange="Lists!$C$38" spid="_x0000_s154244"/>
                </a:ext>
              </a:extLst>
            </xdr:cNvPicPr>
          </xdr:nvPicPr>
          <xdr:blipFill>
            <a:blip xmlns:r="http://schemas.openxmlformats.org/officeDocument/2006/relationships" r:embed="rId9"/>
            <a:srcRect/>
            <a:stretch>
              <a:fillRect/>
            </a:stretch>
          </xdr:blipFill>
          <xdr:spPr bwMode="auto">
            <a:xfrm>
              <a:off x="257175" y="53244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19</xdr:row>
          <xdr:rowOff>19050</xdr:rowOff>
        </xdr:from>
        <xdr:to>
          <xdr:col>3</xdr:col>
          <xdr:colOff>57150</xdr:colOff>
          <xdr:row>20</xdr:row>
          <xdr:rowOff>28575</xdr:rowOff>
        </xdr:to>
        <xdr:pic>
          <xdr:nvPicPr>
            <xdr:cNvPr id="48149" name="Picture 21">
              <a:hlinkClick xmlns:r="http://schemas.openxmlformats.org/officeDocument/2006/relationships" r:id="rId10"/>
            </xdr:cNvPr>
            <xdr:cNvPicPr>
              <a:picLocks noChangeAspect="1" noChangeArrowheads="1"/>
              <a:extLst>
                <a:ext uri="{84589F7E-364E-4C9E-8A38-B11213B215E9}">
                  <a14:cameraTool cellRange="Lists!$C$28" spid="_x0000_s154245"/>
                </a:ext>
              </a:extLst>
            </xdr:cNvPicPr>
          </xdr:nvPicPr>
          <xdr:blipFill>
            <a:blip xmlns:r="http://schemas.openxmlformats.org/officeDocument/2006/relationships" r:embed="rId11"/>
            <a:srcRect/>
            <a:stretch>
              <a:fillRect/>
            </a:stretch>
          </xdr:blipFill>
          <xdr:spPr bwMode="auto">
            <a:xfrm>
              <a:off x="247650" y="36385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22</xdr:row>
          <xdr:rowOff>47625</xdr:rowOff>
        </xdr:from>
        <xdr:to>
          <xdr:col>3</xdr:col>
          <xdr:colOff>57150</xdr:colOff>
          <xdr:row>23</xdr:row>
          <xdr:rowOff>57150</xdr:rowOff>
        </xdr:to>
        <xdr:pic>
          <xdr:nvPicPr>
            <xdr:cNvPr id="48150" name="Picture 22">
              <a:hlinkClick xmlns:r="http://schemas.openxmlformats.org/officeDocument/2006/relationships" r:id="rId12"/>
            </xdr:cNvPr>
            <xdr:cNvPicPr>
              <a:picLocks noChangeAspect="1" noChangeArrowheads="1"/>
              <a:extLst>
                <a:ext uri="{84589F7E-364E-4C9E-8A38-B11213B215E9}">
                  <a14:cameraTool cellRange="Lists!$C$31" spid="_x0000_s154246"/>
                </a:ext>
              </a:extLst>
            </xdr:cNvPicPr>
          </xdr:nvPicPr>
          <xdr:blipFill>
            <a:blip xmlns:r="http://schemas.openxmlformats.org/officeDocument/2006/relationships" r:embed="rId13"/>
            <a:srcRect/>
            <a:stretch>
              <a:fillRect/>
            </a:stretch>
          </xdr:blipFill>
          <xdr:spPr bwMode="auto">
            <a:xfrm>
              <a:off x="247650" y="42386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31</xdr:row>
          <xdr:rowOff>66675</xdr:rowOff>
        </xdr:from>
        <xdr:to>
          <xdr:col>3</xdr:col>
          <xdr:colOff>57150</xdr:colOff>
          <xdr:row>32</xdr:row>
          <xdr:rowOff>76200</xdr:rowOff>
        </xdr:to>
        <xdr:pic>
          <xdr:nvPicPr>
            <xdr:cNvPr id="48151" name="Picture 23">
              <a:hlinkClick xmlns:r="http://schemas.openxmlformats.org/officeDocument/2006/relationships" r:id="rId14"/>
            </xdr:cNvPr>
            <xdr:cNvPicPr>
              <a:picLocks noChangeAspect="1" noChangeArrowheads="1"/>
              <a:extLst>
                <a:ext uri="{84589F7E-364E-4C9E-8A38-B11213B215E9}">
                  <a14:cameraTool cellRange="Lists!$C$35" spid="_x0000_s154247"/>
                </a:ext>
              </a:extLst>
            </xdr:cNvPicPr>
          </xdr:nvPicPr>
          <xdr:blipFill>
            <a:blip xmlns:r="http://schemas.openxmlformats.org/officeDocument/2006/relationships" r:embed="rId15"/>
            <a:srcRect/>
            <a:stretch>
              <a:fillRect/>
            </a:stretch>
          </xdr:blipFill>
          <xdr:spPr bwMode="auto">
            <a:xfrm>
              <a:off x="247650" y="59721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25</xdr:row>
          <xdr:rowOff>76200</xdr:rowOff>
        </xdr:from>
        <xdr:to>
          <xdr:col>3</xdr:col>
          <xdr:colOff>57150</xdr:colOff>
          <xdr:row>26</xdr:row>
          <xdr:rowOff>85725</xdr:rowOff>
        </xdr:to>
        <xdr:pic>
          <xdr:nvPicPr>
            <xdr:cNvPr id="48152" name="Picture 24">
              <a:hlinkClick xmlns:r="http://schemas.openxmlformats.org/officeDocument/2006/relationships" r:id="rId16"/>
            </xdr:cNvPr>
            <xdr:cNvPicPr>
              <a:picLocks noChangeAspect="1" noChangeArrowheads="1"/>
              <a:extLst>
                <a:ext uri="{84589F7E-364E-4C9E-8A38-B11213B215E9}">
                  <a14:cameraTool cellRange="Lists!$C$34" spid="_x0000_s154248"/>
                </a:ext>
              </a:extLst>
            </xdr:cNvPicPr>
          </xdr:nvPicPr>
          <xdr:blipFill>
            <a:blip xmlns:r="http://schemas.openxmlformats.org/officeDocument/2006/relationships" r:embed="rId17"/>
            <a:srcRect/>
            <a:stretch>
              <a:fillRect/>
            </a:stretch>
          </xdr:blipFill>
          <xdr:spPr bwMode="auto">
            <a:xfrm>
              <a:off x="247650" y="48387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23</xdr:row>
          <xdr:rowOff>57150</xdr:rowOff>
        </xdr:from>
        <xdr:to>
          <xdr:col>3</xdr:col>
          <xdr:colOff>57150</xdr:colOff>
          <xdr:row>24</xdr:row>
          <xdr:rowOff>66675</xdr:rowOff>
        </xdr:to>
        <xdr:pic>
          <xdr:nvPicPr>
            <xdr:cNvPr id="48153" name="Picture 25">
              <a:hlinkClick xmlns:r="http://schemas.openxmlformats.org/officeDocument/2006/relationships" r:id="rId18"/>
            </xdr:cNvPr>
            <xdr:cNvPicPr>
              <a:picLocks noChangeAspect="1" noChangeArrowheads="1"/>
              <a:extLst>
                <a:ext uri="{84589F7E-364E-4C9E-8A38-B11213B215E9}">
                  <a14:cameraTool cellRange="Lists!$C$32" spid="_x0000_s154249"/>
                </a:ext>
              </a:extLst>
            </xdr:cNvPicPr>
          </xdr:nvPicPr>
          <xdr:blipFill>
            <a:blip xmlns:r="http://schemas.openxmlformats.org/officeDocument/2006/relationships" r:embed="rId19"/>
            <a:srcRect/>
            <a:stretch>
              <a:fillRect/>
            </a:stretch>
          </xdr:blipFill>
          <xdr:spPr bwMode="auto">
            <a:xfrm>
              <a:off x="247650" y="44386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21</xdr:row>
          <xdr:rowOff>38100</xdr:rowOff>
        </xdr:from>
        <xdr:to>
          <xdr:col>3</xdr:col>
          <xdr:colOff>57150</xdr:colOff>
          <xdr:row>22</xdr:row>
          <xdr:rowOff>47625</xdr:rowOff>
        </xdr:to>
        <xdr:pic>
          <xdr:nvPicPr>
            <xdr:cNvPr id="48154" name="Picture 26">
              <a:hlinkClick xmlns:r="http://schemas.openxmlformats.org/officeDocument/2006/relationships" r:id="rId20"/>
            </xdr:cNvPr>
            <xdr:cNvPicPr>
              <a:picLocks noChangeAspect="1" noChangeArrowheads="1"/>
              <a:extLst>
                <a:ext uri="{84589F7E-364E-4C9E-8A38-B11213B215E9}">
                  <a14:cameraTool cellRange="Lists!$C$30" spid="_x0000_s154250"/>
                </a:ext>
              </a:extLst>
            </xdr:cNvPicPr>
          </xdr:nvPicPr>
          <xdr:blipFill>
            <a:blip xmlns:r="http://schemas.openxmlformats.org/officeDocument/2006/relationships" r:embed="rId21"/>
            <a:srcRect/>
            <a:stretch>
              <a:fillRect/>
            </a:stretch>
          </xdr:blipFill>
          <xdr:spPr bwMode="auto">
            <a:xfrm>
              <a:off x="247650" y="40386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24</xdr:row>
          <xdr:rowOff>66675</xdr:rowOff>
        </xdr:from>
        <xdr:to>
          <xdr:col>3</xdr:col>
          <xdr:colOff>57150</xdr:colOff>
          <xdr:row>25</xdr:row>
          <xdr:rowOff>76200</xdr:rowOff>
        </xdr:to>
        <xdr:pic>
          <xdr:nvPicPr>
            <xdr:cNvPr id="48155" name="Picture 27">
              <a:hlinkClick xmlns:r="http://schemas.openxmlformats.org/officeDocument/2006/relationships" r:id="rId22"/>
            </xdr:cNvPr>
            <xdr:cNvPicPr>
              <a:picLocks noChangeAspect="1" noChangeArrowheads="1"/>
              <a:extLst>
                <a:ext uri="{84589F7E-364E-4C9E-8A38-B11213B215E9}">
                  <a14:cameraTool cellRange="Lists!$C$33" spid="_x0000_s154251"/>
                </a:ext>
              </a:extLst>
            </xdr:cNvPicPr>
          </xdr:nvPicPr>
          <xdr:blipFill>
            <a:blip xmlns:r="http://schemas.openxmlformats.org/officeDocument/2006/relationships" r:embed="rId23"/>
            <a:srcRect/>
            <a:stretch>
              <a:fillRect/>
            </a:stretch>
          </xdr:blipFill>
          <xdr:spPr bwMode="auto">
            <a:xfrm>
              <a:off x="247650" y="46386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20</xdr:row>
          <xdr:rowOff>28575</xdr:rowOff>
        </xdr:from>
        <xdr:to>
          <xdr:col>3</xdr:col>
          <xdr:colOff>57150</xdr:colOff>
          <xdr:row>21</xdr:row>
          <xdr:rowOff>38100</xdr:rowOff>
        </xdr:to>
        <xdr:pic>
          <xdr:nvPicPr>
            <xdr:cNvPr id="48156" name="Picture 28">
              <a:hlinkClick xmlns:r="http://schemas.openxmlformats.org/officeDocument/2006/relationships" r:id="rId24"/>
            </xdr:cNvPr>
            <xdr:cNvPicPr>
              <a:picLocks noChangeAspect="1" noChangeArrowheads="1"/>
              <a:extLst>
                <a:ext uri="{84589F7E-364E-4C9E-8A38-B11213B215E9}">
                  <a14:cameraTool cellRange="Lists!$C$29" spid="_x0000_s154252"/>
                </a:ext>
              </a:extLst>
            </xdr:cNvPicPr>
          </xdr:nvPicPr>
          <xdr:blipFill>
            <a:blip xmlns:r="http://schemas.openxmlformats.org/officeDocument/2006/relationships" r:embed="rId25"/>
            <a:srcRect/>
            <a:stretch>
              <a:fillRect/>
            </a:stretch>
          </xdr:blipFill>
          <xdr:spPr bwMode="auto">
            <a:xfrm>
              <a:off x="247650" y="38385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xdr:row>
          <xdr:rowOff>19050</xdr:rowOff>
        </xdr:from>
        <xdr:to>
          <xdr:col>1</xdr:col>
          <xdr:colOff>2028825</xdr:colOff>
          <xdr:row>16</xdr:row>
          <xdr:rowOff>771525</xdr:rowOff>
        </xdr:to>
        <xdr:pic>
          <xdr:nvPicPr>
            <xdr:cNvPr id="56354" name="Picture 34"/>
            <xdr:cNvPicPr>
              <a:picLocks noChangeAspect="1" noChangeArrowheads="1"/>
              <a:extLst>
                <a:ext uri="{84589F7E-364E-4C9E-8A38-B11213B215E9}">
                  <a14:cameraTool cellRange="Lists!$Q$36" spid="_x0000_s155605"/>
                </a:ext>
              </a:extLst>
            </xdr:cNvPicPr>
          </xdr:nvPicPr>
          <xdr:blipFill>
            <a:blip xmlns:r="http://schemas.openxmlformats.org/officeDocument/2006/relationships" r:embed="rId1"/>
            <a:srcRect/>
            <a:stretch>
              <a:fillRect/>
            </a:stretch>
          </xdr:blipFill>
          <xdr:spPr bwMode="auto">
            <a:xfrm>
              <a:off x="152400" y="400050"/>
              <a:ext cx="2486025" cy="4791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723900</xdr:rowOff>
        </xdr:from>
        <xdr:to>
          <xdr:col>1</xdr:col>
          <xdr:colOff>1971675</xdr:colOff>
          <xdr:row>16</xdr:row>
          <xdr:rowOff>1066800</xdr:rowOff>
        </xdr:to>
        <xdr:pic>
          <xdr:nvPicPr>
            <xdr:cNvPr id="56357" name="Picture 37"/>
            <xdr:cNvPicPr>
              <a:picLocks noChangeAspect="1" noChangeArrowheads="1"/>
              <a:extLst>
                <a:ext uri="{84589F7E-364E-4C9E-8A38-B11213B215E9}">
                  <a14:cameraTool cellRange="Lists!$Q$57" spid="_x0000_s155606"/>
                </a:ext>
              </a:extLst>
            </xdr:cNvPicPr>
          </xdr:nvPicPr>
          <xdr:blipFill>
            <a:blip xmlns:r="http://schemas.openxmlformats.org/officeDocument/2006/relationships" r:embed="rId2"/>
            <a:srcRect/>
            <a:stretch>
              <a:fillRect/>
            </a:stretch>
          </xdr:blipFill>
          <xdr:spPr bwMode="auto">
            <a:xfrm>
              <a:off x="95250" y="4333875"/>
              <a:ext cx="2486025"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1028700</xdr:rowOff>
        </xdr:from>
        <xdr:to>
          <xdr:col>1</xdr:col>
          <xdr:colOff>885825</xdr:colOff>
          <xdr:row>16</xdr:row>
          <xdr:rowOff>1485900</xdr:rowOff>
        </xdr:to>
        <xdr:pic>
          <xdr:nvPicPr>
            <xdr:cNvPr id="56358" name="Picture 38"/>
            <xdr:cNvPicPr>
              <a:picLocks noChangeAspect="1" noChangeArrowheads="1"/>
              <a:extLst>
                <a:ext uri="{84589F7E-364E-4C9E-8A38-B11213B215E9}">
                  <a14:cameraTool cellRange="Lists!$J$57" spid="_x0000_s155607"/>
                </a:ext>
              </a:extLst>
            </xdr:cNvPicPr>
          </xdr:nvPicPr>
          <xdr:blipFill>
            <a:blip xmlns:r="http://schemas.openxmlformats.org/officeDocument/2006/relationships" r:embed="rId3"/>
            <a:srcRect/>
            <a:stretch>
              <a:fillRect/>
            </a:stretch>
          </xdr:blipFill>
          <xdr:spPr bwMode="auto">
            <a:xfrm>
              <a:off x="733425" y="5448300"/>
              <a:ext cx="762000" cy="457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152400</xdr:rowOff>
        </xdr:from>
        <xdr:to>
          <xdr:col>6</xdr:col>
          <xdr:colOff>561975</xdr:colOff>
          <xdr:row>9</xdr:row>
          <xdr:rowOff>161925</xdr:rowOff>
        </xdr:to>
        <xdr:pic>
          <xdr:nvPicPr>
            <xdr:cNvPr id="56353" name="Picture 33"/>
            <xdr:cNvPicPr>
              <a:picLocks noChangeAspect="1" noChangeArrowheads="1"/>
              <a:extLst>
                <a:ext uri="{84589F7E-364E-4C9E-8A38-B11213B215E9}">
                  <a14:cameraTool cellRange="Objectives!$E$3:$F$8" spid="_x0000_s155608"/>
                </a:ext>
              </a:extLst>
            </xdr:cNvPicPr>
          </xdr:nvPicPr>
          <xdr:blipFill>
            <a:blip xmlns:r="http://schemas.openxmlformats.org/officeDocument/2006/relationships" r:embed="rId4"/>
            <a:srcRect/>
            <a:stretch>
              <a:fillRect/>
            </a:stretch>
          </xdr:blipFill>
          <xdr:spPr bwMode="auto">
            <a:xfrm>
              <a:off x="2886075" y="72390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123825</xdr:rowOff>
        </xdr:from>
        <xdr:to>
          <xdr:col>6</xdr:col>
          <xdr:colOff>571500</xdr:colOff>
          <xdr:row>37</xdr:row>
          <xdr:rowOff>133350</xdr:rowOff>
        </xdr:to>
        <xdr:pic>
          <xdr:nvPicPr>
            <xdr:cNvPr id="56348" name="Picture 28"/>
            <xdr:cNvPicPr>
              <a:picLocks noChangeAspect="1" noChangeArrowheads="1"/>
              <a:extLst>
                <a:ext uri="{84589F7E-364E-4C9E-8A38-B11213B215E9}">
                  <a14:cameraTool cellRange="Objectives!$E$10:$F$15" spid="_x0000_s155609"/>
                </a:ext>
              </a:extLst>
            </xdr:cNvPicPr>
          </xdr:nvPicPr>
          <xdr:blipFill>
            <a:blip xmlns:r="http://schemas.openxmlformats.org/officeDocument/2006/relationships" r:embed="rId5"/>
            <a:srcRect/>
            <a:stretch>
              <a:fillRect/>
            </a:stretch>
          </xdr:blipFill>
          <xdr:spPr bwMode="auto">
            <a:xfrm>
              <a:off x="2895600" y="1055370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152400</xdr:rowOff>
        </xdr:from>
        <xdr:to>
          <xdr:col>6</xdr:col>
          <xdr:colOff>571500</xdr:colOff>
          <xdr:row>91</xdr:row>
          <xdr:rowOff>161925</xdr:rowOff>
        </xdr:to>
        <xdr:pic>
          <xdr:nvPicPr>
            <xdr:cNvPr id="56349" name="Picture 29"/>
            <xdr:cNvPicPr>
              <a:picLocks noChangeAspect="1" noChangeArrowheads="1"/>
              <a:extLst>
                <a:ext uri="{84589F7E-364E-4C9E-8A38-B11213B215E9}">
                  <a14:cameraTool cellRange="Objectives!$E$24:$F$29" spid="_x0000_s155610"/>
                </a:ext>
              </a:extLst>
            </xdr:cNvPicPr>
          </xdr:nvPicPr>
          <xdr:blipFill>
            <a:blip xmlns:r="http://schemas.openxmlformats.org/officeDocument/2006/relationships" r:embed="rId6"/>
            <a:srcRect/>
            <a:stretch>
              <a:fillRect/>
            </a:stretch>
          </xdr:blipFill>
          <xdr:spPr bwMode="auto">
            <a:xfrm>
              <a:off x="2895600" y="25307925"/>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139</xdr:row>
          <xdr:rowOff>133350</xdr:rowOff>
        </xdr:from>
        <xdr:to>
          <xdr:col>6</xdr:col>
          <xdr:colOff>581025</xdr:colOff>
          <xdr:row>145</xdr:row>
          <xdr:rowOff>142875</xdr:rowOff>
        </xdr:to>
        <xdr:pic>
          <xdr:nvPicPr>
            <xdr:cNvPr id="56350" name="Picture 30"/>
            <xdr:cNvPicPr>
              <a:picLocks noChangeAspect="1" noChangeArrowheads="1"/>
              <a:extLst>
                <a:ext uri="{84589F7E-364E-4C9E-8A38-B11213B215E9}">
                  <a14:cameraTool cellRange="Objectives!$E$38:$F$43" spid="_x0000_s155611"/>
                </a:ext>
              </a:extLst>
            </xdr:cNvPicPr>
          </xdr:nvPicPr>
          <xdr:blipFill>
            <a:blip xmlns:r="http://schemas.openxmlformats.org/officeDocument/2006/relationships" r:embed="rId7"/>
            <a:srcRect/>
            <a:stretch>
              <a:fillRect/>
            </a:stretch>
          </xdr:blipFill>
          <xdr:spPr bwMode="auto">
            <a:xfrm>
              <a:off x="2905125" y="4036695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104775</xdr:rowOff>
        </xdr:from>
        <xdr:to>
          <xdr:col>6</xdr:col>
          <xdr:colOff>571500</xdr:colOff>
          <xdr:row>118</xdr:row>
          <xdr:rowOff>114300</xdr:rowOff>
        </xdr:to>
        <xdr:pic>
          <xdr:nvPicPr>
            <xdr:cNvPr id="56351" name="Picture 31"/>
            <xdr:cNvPicPr>
              <a:picLocks noChangeAspect="1" noChangeArrowheads="1"/>
              <a:extLst>
                <a:ext uri="{84589F7E-364E-4C9E-8A38-B11213B215E9}">
                  <a14:cameraTool cellRange="Objectives!$E$31:$F$36" spid="_x0000_s155612"/>
                </a:ext>
              </a:extLst>
            </xdr:cNvPicPr>
          </xdr:nvPicPr>
          <xdr:blipFill>
            <a:blip xmlns:r="http://schemas.openxmlformats.org/officeDocument/2006/relationships" r:embed="rId8"/>
            <a:srcRect/>
            <a:stretch>
              <a:fillRect/>
            </a:stretch>
          </xdr:blipFill>
          <xdr:spPr bwMode="auto">
            <a:xfrm>
              <a:off x="2895600" y="3255645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9525</xdr:rowOff>
        </xdr:from>
        <xdr:to>
          <xdr:col>6</xdr:col>
          <xdr:colOff>571500</xdr:colOff>
          <xdr:row>65</xdr:row>
          <xdr:rowOff>19050</xdr:rowOff>
        </xdr:to>
        <xdr:pic>
          <xdr:nvPicPr>
            <xdr:cNvPr id="56352" name="Picture 32"/>
            <xdr:cNvPicPr>
              <a:picLocks noChangeAspect="1" noChangeArrowheads="1"/>
              <a:extLst>
                <a:ext uri="{84589F7E-364E-4C9E-8A38-B11213B215E9}">
                  <a14:cameraTool cellRange="Objectives!$E$17:$F$22" spid="_x0000_s155613"/>
                </a:ext>
              </a:extLst>
            </xdr:cNvPicPr>
          </xdr:nvPicPr>
          <xdr:blipFill>
            <a:blip xmlns:r="http://schemas.openxmlformats.org/officeDocument/2006/relationships" r:embed="rId9"/>
            <a:srcRect/>
            <a:stretch>
              <a:fillRect/>
            </a:stretch>
          </xdr:blipFill>
          <xdr:spPr bwMode="auto">
            <a:xfrm>
              <a:off x="2895600" y="18087975"/>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xdr:row>
          <xdr:rowOff>57150</xdr:rowOff>
        </xdr:from>
        <xdr:to>
          <xdr:col>3</xdr:col>
          <xdr:colOff>1895475</xdr:colOff>
          <xdr:row>2</xdr:row>
          <xdr:rowOff>66675</xdr:rowOff>
        </xdr:to>
        <xdr:pic>
          <xdr:nvPicPr>
            <xdr:cNvPr id="56355" name="Picture 35"/>
            <xdr:cNvPicPr>
              <a:picLocks noChangeAspect="1" noChangeArrowheads="1"/>
              <a:extLst>
                <a:ext uri="{84589F7E-364E-4C9E-8A38-B11213B215E9}">
                  <a14:cameraTool cellRange="Lists!$D$42" spid="_x0000_s155614"/>
                </a:ext>
              </a:extLst>
            </xdr:cNvPicPr>
          </xdr:nvPicPr>
          <xdr:blipFill>
            <a:blip xmlns:r="http://schemas.openxmlformats.org/officeDocument/2006/relationships" r:embed="rId10"/>
            <a:srcRect/>
            <a:stretch>
              <a:fillRect/>
            </a:stretch>
          </xdr:blipFill>
          <xdr:spPr bwMode="auto">
            <a:xfrm>
              <a:off x="2781300" y="2476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16</xdr:row>
          <xdr:rowOff>1085850</xdr:rowOff>
        </xdr:from>
        <xdr:to>
          <xdr:col>1</xdr:col>
          <xdr:colOff>800100</xdr:colOff>
          <xdr:row>16</xdr:row>
          <xdr:rowOff>1409700</xdr:rowOff>
        </xdr:to>
        <xdr:sp macro="" textlink="">
          <xdr:nvSpPr>
            <xdr:cNvPr id="56356" name="Button 36" hidden="1">
              <a:extLst>
                <a:ext uri="{63B3BB69-23CF-44E3-9099-C40C66FF867C}">
                  <a14:compatExt spid="_x0000_s56356"/>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1" i="0" u="none" strike="noStrike" baseline="0">
                  <a:solidFill>
                    <a:srgbClr val="000000"/>
                  </a:solidFill>
                  <a:latin typeface="Calibri"/>
                  <a:cs typeface="Calibri"/>
                </a:rPr>
                <a:t>Export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6</xdr:row>
          <xdr:rowOff>28575</xdr:rowOff>
        </xdr:from>
        <xdr:to>
          <xdr:col>1</xdr:col>
          <xdr:colOff>1981200</xdr:colOff>
          <xdr:row>7</xdr:row>
          <xdr:rowOff>38100</xdr:rowOff>
        </xdr:to>
        <xdr:pic>
          <xdr:nvPicPr>
            <xdr:cNvPr id="56359" name="Picture 39"/>
            <xdr:cNvPicPr>
              <a:picLocks noChangeAspect="1" noChangeArrowheads="1"/>
              <a:extLst>
                <a:ext uri="{84589F7E-364E-4C9E-8A38-B11213B215E9}">
                  <a14:cameraTool cellRange="Lists!$F$35" spid="_x0000_s155615"/>
                </a:ext>
              </a:extLst>
            </xdr:cNvPicPr>
          </xdr:nvPicPr>
          <xdr:blipFill>
            <a:blip xmlns:r="http://schemas.openxmlformats.org/officeDocument/2006/relationships" r:embed="rId11"/>
            <a:srcRect/>
            <a:stretch>
              <a:fillRect/>
            </a:stretch>
          </xdr:blipFill>
          <xdr:spPr bwMode="auto">
            <a:xfrm>
              <a:off x="0" y="117157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14</xdr:row>
          <xdr:rowOff>0</xdr:rowOff>
        </xdr:from>
        <xdr:to>
          <xdr:col>1</xdr:col>
          <xdr:colOff>1971675</xdr:colOff>
          <xdr:row>14</xdr:row>
          <xdr:rowOff>190500</xdr:rowOff>
        </xdr:to>
        <xdr:pic>
          <xdr:nvPicPr>
            <xdr:cNvPr id="56360" name="Picture 40"/>
            <xdr:cNvPicPr>
              <a:picLocks noChangeAspect="1" noChangeArrowheads="1"/>
              <a:extLst>
                <a:ext uri="{84589F7E-364E-4C9E-8A38-B11213B215E9}">
                  <a14:cameraTool cellRange="Lists!$F$34" spid="_x0000_s155616"/>
                </a:ext>
              </a:extLst>
            </xdr:cNvPicPr>
          </xdr:nvPicPr>
          <xdr:blipFill>
            <a:blip xmlns:r="http://schemas.openxmlformats.org/officeDocument/2006/relationships" r:embed="rId12"/>
            <a:srcRect/>
            <a:stretch>
              <a:fillRect/>
            </a:stretch>
          </xdr:blipFill>
          <xdr:spPr bwMode="auto">
            <a:xfrm>
              <a:off x="0" y="2800350"/>
              <a:ext cx="25812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15</xdr:row>
          <xdr:rowOff>361950</xdr:rowOff>
        </xdr:from>
        <xdr:to>
          <xdr:col>1</xdr:col>
          <xdr:colOff>1647825</xdr:colOff>
          <xdr:row>15</xdr:row>
          <xdr:rowOff>561975</xdr:rowOff>
        </xdr:to>
        <xdr:pic>
          <xdr:nvPicPr>
            <xdr:cNvPr id="56361" name="Picture 41">
              <a:hlinkClick xmlns:r="http://schemas.openxmlformats.org/officeDocument/2006/relationships" r:id="rId13"/>
            </xdr:cNvPr>
            <xdr:cNvPicPr>
              <a:picLocks noChangeAspect="1" noChangeArrowheads="1"/>
              <a:extLst>
                <a:ext uri="{84589F7E-364E-4C9E-8A38-B11213B215E9}">
                  <a14:cameraTool cellRange="Lists!$C$36" spid="_x0000_s155617"/>
                </a:ext>
              </a:extLst>
            </xdr:cNvPicPr>
          </xdr:nvPicPr>
          <xdr:blipFill>
            <a:blip xmlns:r="http://schemas.openxmlformats.org/officeDocument/2006/relationships" r:embed="rId14"/>
            <a:srcRect/>
            <a:stretch>
              <a:fillRect/>
            </a:stretch>
          </xdr:blipFill>
          <xdr:spPr bwMode="auto">
            <a:xfrm>
              <a:off x="247650" y="39719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257175</xdr:colOff>
          <xdr:row>14</xdr:row>
          <xdr:rowOff>361950</xdr:rowOff>
        </xdr:from>
        <xdr:to>
          <xdr:col>1</xdr:col>
          <xdr:colOff>1657350</xdr:colOff>
          <xdr:row>14</xdr:row>
          <xdr:rowOff>561975</xdr:rowOff>
        </xdr:to>
        <xdr:pic>
          <xdr:nvPicPr>
            <xdr:cNvPr id="56362" name="Picture 42">
              <a:hlinkClick xmlns:r="http://schemas.openxmlformats.org/officeDocument/2006/relationships" r:id="rId15"/>
            </xdr:cNvPr>
            <xdr:cNvPicPr>
              <a:picLocks noChangeAspect="1" noChangeArrowheads="1"/>
              <a:extLst>
                <a:ext uri="{84589F7E-364E-4C9E-8A38-B11213B215E9}">
                  <a14:cameraTool cellRange="Lists!$C$37" spid="_x0000_s155618"/>
                </a:ext>
              </a:extLst>
            </xdr:cNvPicPr>
          </xdr:nvPicPr>
          <xdr:blipFill>
            <a:blip xmlns:r="http://schemas.openxmlformats.org/officeDocument/2006/relationships" r:embed="rId16"/>
            <a:srcRect/>
            <a:stretch>
              <a:fillRect/>
            </a:stretch>
          </xdr:blipFill>
          <xdr:spPr bwMode="auto">
            <a:xfrm>
              <a:off x="257175" y="33242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257175</xdr:colOff>
          <xdr:row>14</xdr:row>
          <xdr:rowOff>152400</xdr:rowOff>
        </xdr:from>
        <xdr:to>
          <xdr:col>1</xdr:col>
          <xdr:colOff>1657350</xdr:colOff>
          <xdr:row>14</xdr:row>
          <xdr:rowOff>352425</xdr:rowOff>
        </xdr:to>
        <xdr:pic>
          <xdr:nvPicPr>
            <xdr:cNvPr id="56363" name="Picture 43">
              <a:hlinkClick xmlns:r="http://schemas.openxmlformats.org/officeDocument/2006/relationships" r:id="rId17"/>
            </xdr:cNvPr>
            <xdr:cNvPicPr>
              <a:picLocks noChangeAspect="1" noChangeArrowheads="1"/>
              <a:extLst>
                <a:ext uri="{84589F7E-364E-4C9E-8A38-B11213B215E9}">
                  <a14:cameraTool cellRange="Lists!$C$38" spid="_x0000_s155619"/>
                </a:ext>
              </a:extLst>
            </xdr:cNvPicPr>
          </xdr:nvPicPr>
          <xdr:blipFill>
            <a:blip xmlns:r="http://schemas.openxmlformats.org/officeDocument/2006/relationships" r:embed="rId18"/>
            <a:srcRect/>
            <a:stretch>
              <a:fillRect/>
            </a:stretch>
          </xdr:blipFill>
          <xdr:spPr bwMode="auto">
            <a:xfrm>
              <a:off x="257175" y="31146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7</xdr:row>
          <xdr:rowOff>95250</xdr:rowOff>
        </xdr:from>
        <xdr:to>
          <xdr:col>1</xdr:col>
          <xdr:colOff>1647825</xdr:colOff>
          <xdr:row>8</xdr:row>
          <xdr:rowOff>104775</xdr:rowOff>
        </xdr:to>
        <xdr:pic>
          <xdr:nvPicPr>
            <xdr:cNvPr id="56364" name="Picture 44">
              <a:hlinkClick xmlns:r="http://schemas.openxmlformats.org/officeDocument/2006/relationships" r:id="rId19"/>
            </xdr:cNvPr>
            <xdr:cNvPicPr>
              <a:picLocks noChangeAspect="1" noChangeArrowheads="1"/>
              <a:extLst>
                <a:ext uri="{84589F7E-364E-4C9E-8A38-B11213B215E9}">
                  <a14:cameraTool cellRange="Lists!$C$28" spid="_x0000_s155620"/>
                </a:ext>
              </a:extLst>
            </xdr:cNvPicPr>
          </xdr:nvPicPr>
          <xdr:blipFill>
            <a:blip xmlns:r="http://schemas.openxmlformats.org/officeDocument/2006/relationships" r:embed="rId20"/>
            <a:srcRect/>
            <a:stretch>
              <a:fillRect/>
            </a:stretch>
          </xdr:blipFill>
          <xdr:spPr bwMode="auto">
            <a:xfrm>
              <a:off x="247650" y="14287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10</xdr:row>
          <xdr:rowOff>123825</xdr:rowOff>
        </xdr:from>
        <xdr:to>
          <xdr:col>1</xdr:col>
          <xdr:colOff>1647825</xdr:colOff>
          <xdr:row>11</xdr:row>
          <xdr:rowOff>133350</xdr:rowOff>
        </xdr:to>
        <xdr:pic>
          <xdr:nvPicPr>
            <xdr:cNvPr id="56365" name="Picture 45">
              <a:hlinkClick xmlns:r="http://schemas.openxmlformats.org/officeDocument/2006/relationships" r:id="rId21"/>
            </xdr:cNvPr>
            <xdr:cNvPicPr>
              <a:picLocks noChangeAspect="1" noChangeArrowheads="1"/>
              <a:extLst>
                <a:ext uri="{84589F7E-364E-4C9E-8A38-B11213B215E9}">
                  <a14:cameraTool cellRange="Lists!$C$31" spid="_x0000_s155621"/>
                </a:ext>
              </a:extLst>
            </xdr:cNvPicPr>
          </xdr:nvPicPr>
          <xdr:blipFill>
            <a:blip xmlns:r="http://schemas.openxmlformats.org/officeDocument/2006/relationships" r:embed="rId22"/>
            <a:srcRect/>
            <a:stretch>
              <a:fillRect/>
            </a:stretch>
          </xdr:blipFill>
          <xdr:spPr bwMode="auto">
            <a:xfrm>
              <a:off x="247650" y="20288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15</xdr:row>
          <xdr:rowOff>152400</xdr:rowOff>
        </xdr:from>
        <xdr:to>
          <xdr:col>1</xdr:col>
          <xdr:colOff>1647825</xdr:colOff>
          <xdr:row>15</xdr:row>
          <xdr:rowOff>352425</xdr:rowOff>
        </xdr:to>
        <xdr:pic>
          <xdr:nvPicPr>
            <xdr:cNvPr id="56366" name="Picture 46">
              <a:hlinkClick xmlns:r="http://schemas.openxmlformats.org/officeDocument/2006/relationships" r:id="rId23"/>
            </xdr:cNvPr>
            <xdr:cNvPicPr>
              <a:picLocks noChangeAspect="1" noChangeArrowheads="1"/>
              <a:extLst>
                <a:ext uri="{84589F7E-364E-4C9E-8A38-B11213B215E9}">
                  <a14:cameraTool cellRange="Lists!$C$35" spid="_x0000_s155622"/>
                </a:ext>
              </a:extLst>
            </xdr:cNvPicPr>
          </xdr:nvPicPr>
          <xdr:blipFill>
            <a:blip xmlns:r="http://schemas.openxmlformats.org/officeDocument/2006/relationships" r:embed="rId24"/>
            <a:srcRect/>
            <a:stretch>
              <a:fillRect/>
            </a:stretch>
          </xdr:blipFill>
          <xdr:spPr bwMode="auto">
            <a:xfrm>
              <a:off x="247650" y="37623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13</xdr:row>
          <xdr:rowOff>152400</xdr:rowOff>
        </xdr:from>
        <xdr:to>
          <xdr:col>1</xdr:col>
          <xdr:colOff>1638300</xdr:colOff>
          <xdr:row>14</xdr:row>
          <xdr:rowOff>19050</xdr:rowOff>
        </xdr:to>
        <xdr:pic>
          <xdr:nvPicPr>
            <xdr:cNvPr id="56367" name="Picture 47">
              <a:hlinkClick xmlns:r="http://schemas.openxmlformats.org/officeDocument/2006/relationships" r:id="rId25"/>
            </xdr:cNvPr>
            <xdr:cNvPicPr>
              <a:picLocks noChangeAspect="1" noChangeArrowheads="1"/>
              <a:extLst>
                <a:ext uri="{84589F7E-364E-4C9E-8A38-B11213B215E9}">
                  <a14:cameraTool cellRange="Lists!$C$34" spid="_x0000_s155623"/>
                </a:ext>
              </a:extLst>
            </xdr:cNvPicPr>
          </xdr:nvPicPr>
          <xdr:blipFill>
            <a:blip xmlns:r="http://schemas.openxmlformats.org/officeDocument/2006/relationships" r:embed="rId26"/>
            <a:srcRect/>
            <a:stretch>
              <a:fillRect/>
            </a:stretch>
          </xdr:blipFill>
          <xdr:spPr bwMode="auto">
            <a:xfrm>
              <a:off x="247650" y="2628900"/>
              <a:ext cx="2000250" cy="1905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11</xdr:row>
          <xdr:rowOff>133350</xdr:rowOff>
        </xdr:from>
        <xdr:to>
          <xdr:col>1</xdr:col>
          <xdr:colOff>1647825</xdr:colOff>
          <xdr:row>12</xdr:row>
          <xdr:rowOff>142875</xdr:rowOff>
        </xdr:to>
        <xdr:pic>
          <xdr:nvPicPr>
            <xdr:cNvPr id="56368" name="Picture 48">
              <a:hlinkClick xmlns:r="http://schemas.openxmlformats.org/officeDocument/2006/relationships" r:id="rId27"/>
            </xdr:cNvPr>
            <xdr:cNvPicPr>
              <a:picLocks noChangeAspect="1" noChangeArrowheads="1"/>
              <a:extLst>
                <a:ext uri="{84589F7E-364E-4C9E-8A38-B11213B215E9}">
                  <a14:cameraTool cellRange="Lists!$C$32" spid="_x0000_s155624"/>
                </a:ext>
              </a:extLst>
            </xdr:cNvPicPr>
          </xdr:nvPicPr>
          <xdr:blipFill>
            <a:blip xmlns:r="http://schemas.openxmlformats.org/officeDocument/2006/relationships" r:embed="rId28"/>
            <a:srcRect/>
            <a:stretch>
              <a:fillRect/>
            </a:stretch>
          </xdr:blipFill>
          <xdr:spPr bwMode="auto">
            <a:xfrm>
              <a:off x="247650" y="22288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9</xdr:row>
          <xdr:rowOff>114300</xdr:rowOff>
        </xdr:from>
        <xdr:to>
          <xdr:col>1</xdr:col>
          <xdr:colOff>1647825</xdr:colOff>
          <xdr:row>10</xdr:row>
          <xdr:rowOff>123825</xdr:rowOff>
        </xdr:to>
        <xdr:pic>
          <xdr:nvPicPr>
            <xdr:cNvPr id="56369" name="Picture 49">
              <a:hlinkClick xmlns:r="http://schemas.openxmlformats.org/officeDocument/2006/relationships" r:id="rId29"/>
            </xdr:cNvPr>
            <xdr:cNvPicPr>
              <a:picLocks noChangeAspect="1" noChangeArrowheads="1"/>
              <a:extLst>
                <a:ext uri="{84589F7E-364E-4C9E-8A38-B11213B215E9}">
                  <a14:cameraTool cellRange="Lists!$C$30" spid="_x0000_s155625"/>
                </a:ext>
              </a:extLst>
            </xdr:cNvPicPr>
          </xdr:nvPicPr>
          <xdr:blipFill>
            <a:blip xmlns:r="http://schemas.openxmlformats.org/officeDocument/2006/relationships" r:embed="rId30"/>
            <a:srcRect/>
            <a:stretch>
              <a:fillRect/>
            </a:stretch>
          </xdr:blipFill>
          <xdr:spPr bwMode="auto">
            <a:xfrm>
              <a:off x="247650" y="18288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12</xdr:row>
          <xdr:rowOff>142875</xdr:rowOff>
        </xdr:from>
        <xdr:to>
          <xdr:col>1</xdr:col>
          <xdr:colOff>1647825</xdr:colOff>
          <xdr:row>13</xdr:row>
          <xdr:rowOff>152400</xdr:rowOff>
        </xdr:to>
        <xdr:pic>
          <xdr:nvPicPr>
            <xdr:cNvPr id="56370" name="Picture 50">
              <a:hlinkClick xmlns:r="http://schemas.openxmlformats.org/officeDocument/2006/relationships" r:id="rId31"/>
            </xdr:cNvPr>
            <xdr:cNvPicPr>
              <a:picLocks noChangeAspect="1" noChangeArrowheads="1"/>
              <a:extLst>
                <a:ext uri="{84589F7E-364E-4C9E-8A38-B11213B215E9}">
                  <a14:cameraTool cellRange="Lists!$C$33" spid="_x0000_s155626"/>
                </a:ext>
              </a:extLst>
            </xdr:cNvPicPr>
          </xdr:nvPicPr>
          <xdr:blipFill>
            <a:blip xmlns:r="http://schemas.openxmlformats.org/officeDocument/2006/relationships" r:embed="rId32"/>
            <a:srcRect/>
            <a:stretch>
              <a:fillRect/>
            </a:stretch>
          </xdr:blipFill>
          <xdr:spPr bwMode="auto">
            <a:xfrm>
              <a:off x="247650" y="24288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247650</xdr:colOff>
          <xdr:row>8</xdr:row>
          <xdr:rowOff>104775</xdr:rowOff>
        </xdr:from>
        <xdr:to>
          <xdr:col>1</xdr:col>
          <xdr:colOff>1647825</xdr:colOff>
          <xdr:row>9</xdr:row>
          <xdr:rowOff>114300</xdr:rowOff>
        </xdr:to>
        <xdr:pic>
          <xdr:nvPicPr>
            <xdr:cNvPr id="56371" name="Picture 51">
              <a:hlinkClick xmlns:r="http://schemas.openxmlformats.org/officeDocument/2006/relationships" r:id="rId33"/>
            </xdr:cNvPr>
            <xdr:cNvPicPr>
              <a:picLocks noChangeAspect="1" noChangeArrowheads="1"/>
              <a:extLst>
                <a:ext uri="{84589F7E-364E-4C9E-8A38-B11213B215E9}">
                  <a14:cameraTool cellRange="Lists!$C$29" spid="_x0000_s155627"/>
                </a:ext>
              </a:extLst>
            </xdr:cNvPicPr>
          </xdr:nvPicPr>
          <xdr:blipFill>
            <a:blip xmlns:r="http://schemas.openxmlformats.org/officeDocument/2006/relationships" r:embed="rId34"/>
            <a:srcRect/>
            <a:stretch>
              <a:fillRect/>
            </a:stretch>
          </xdr:blipFill>
          <xdr:spPr bwMode="auto">
            <a:xfrm>
              <a:off x="247650" y="16287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371475</xdr:colOff>
          <xdr:row>1</xdr:row>
          <xdr:rowOff>0</xdr:rowOff>
        </xdr:from>
        <xdr:to>
          <xdr:col>6</xdr:col>
          <xdr:colOff>1962150</xdr:colOff>
          <xdr:row>3</xdr:row>
          <xdr:rowOff>742950</xdr:rowOff>
        </xdr:to>
        <xdr:pic>
          <xdr:nvPicPr>
            <xdr:cNvPr id="30750" name="Picture 30"/>
            <xdr:cNvPicPr>
              <a:picLocks noChangeAspect="1" noChangeArrowheads="1"/>
              <a:extLst>
                <a:ext uri="{84589F7E-364E-4C9E-8A38-B11213B215E9}">
                  <a14:cameraTool cellRange="Objectives!$E$3:$F$8" spid="_x0000_s138936"/>
                </a:ext>
              </a:extLst>
            </xdr:cNvPicPr>
          </xdr:nvPicPr>
          <xdr:blipFill>
            <a:blip xmlns:r="http://schemas.openxmlformats.org/officeDocument/2006/relationships" r:embed="rId1"/>
            <a:srcRect/>
            <a:stretch>
              <a:fillRect/>
            </a:stretch>
          </xdr:blipFill>
          <xdr:spPr bwMode="auto">
            <a:xfrm>
              <a:off x="2571750" y="190500"/>
              <a:ext cx="7419975" cy="1143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10</xdr:row>
          <xdr:rowOff>1000125</xdr:rowOff>
        </xdr:from>
        <xdr:to>
          <xdr:col>3</xdr:col>
          <xdr:colOff>0</xdr:colOff>
          <xdr:row>11</xdr:row>
          <xdr:rowOff>57150</xdr:rowOff>
        </xdr:to>
        <xdr:pic>
          <xdr:nvPicPr>
            <xdr:cNvPr id="30766" name="Picture 46"/>
            <xdr:cNvPicPr>
              <a:picLocks noChangeAspect="1" noChangeArrowheads="1"/>
              <a:extLst>
                <a:ext uri="{84589F7E-364E-4C9E-8A38-B11213B215E9}">
                  <a14:cameraTool cellRange="Lists!$F$35" spid="_x0000_s138937"/>
                </a:ext>
              </a:extLst>
            </xdr:cNvPicPr>
          </xdr:nvPicPr>
          <xdr:blipFill>
            <a:blip xmlns:r="http://schemas.openxmlformats.org/officeDocument/2006/relationships" r:embed="rId2"/>
            <a:srcRect/>
            <a:stretch>
              <a:fillRect/>
            </a:stretch>
          </xdr:blipFill>
          <xdr:spPr bwMode="auto">
            <a:xfrm>
              <a:off x="0" y="61817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12</xdr:row>
          <xdr:rowOff>76200</xdr:rowOff>
        </xdr:from>
        <xdr:to>
          <xdr:col>3</xdr:col>
          <xdr:colOff>0</xdr:colOff>
          <xdr:row>12</xdr:row>
          <xdr:rowOff>276225</xdr:rowOff>
        </xdr:to>
        <xdr:pic>
          <xdr:nvPicPr>
            <xdr:cNvPr id="30767" name="Picture 47"/>
            <xdr:cNvPicPr>
              <a:picLocks noChangeAspect="1" noChangeArrowheads="1"/>
              <a:extLst>
                <a:ext uri="{84589F7E-364E-4C9E-8A38-B11213B215E9}">
                  <a14:cameraTool cellRange="Lists!$F$34" spid="_x0000_s138938"/>
                </a:ext>
              </a:extLst>
            </xdr:cNvPicPr>
          </xdr:nvPicPr>
          <xdr:blipFill>
            <a:blip xmlns:r="http://schemas.openxmlformats.org/officeDocument/2006/relationships" r:embed="rId3"/>
            <a:srcRect/>
            <a:stretch>
              <a:fillRect/>
            </a:stretch>
          </xdr:blipFill>
          <xdr:spPr bwMode="auto">
            <a:xfrm>
              <a:off x="0" y="792480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371475</xdr:rowOff>
        </xdr:from>
        <xdr:to>
          <xdr:col>2</xdr:col>
          <xdr:colOff>57150</xdr:colOff>
          <xdr:row>13</xdr:row>
          <xdr:rowOff>571500</xdr:rowOff>
        </xdr:to>
        <xdr:pic>
          <xdr:nvPicPr>
            <xdr:cNvPr id="30768" name="Picture 48">
              <a:hlinkClick xmlns:r="http://schemas.openxmlformats.org/officeDocument/2006/relationships" r:id="rId4"/>
            </xdr:cNvPr>
            <xdr:cNvPicPr>
              <a:picLocks noChangeAspect="1" noChangeArrowheads="1"/>
              <a:extLst>
                <a:ext uri="{84589F7E-364E-4C9E-8A38-B11213B215E9}">
                  <a14:cameraTool cellRange="Lists!$C$36" spid="_x0000_s138939"/>
                </a:ext>
              </a:extLst>
            </xdr:cNvPicPr>
          </xdr:nvPicPr>
          <xdr:blipFill>
            <a:blip xmlns:r="http://schemas.openxmlformats.org/officeDocument/2006/relationships" r:embed="rId5"/>
            <a:srcRect/>
            <a:stretch>
              <a:fillRect/>
            </a:stretch>
          </xdr:blipFill>
          <xdr:spPr bwMode="auto">
            <a:xfrm>
              <a:off x="247650" y="89820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485775</xdr:rowOff>
        </xdr:from>
        <xdr:to>
          <xdr:col>2</xdr:col>
          <xdr:colOff>66675</xdr:colOff>
          <xdr:row>12</xdr:row>
          <xdr:rowOff>685800</xdr:rowOff>
        </xdr:to>
        <xdr:pic>
          <xdr:nvPicPr>
            <xdr:cNvPr id="30769" name="Picture 49">
              <a:hlinkClick xmlns:r="http://schemas.openxmlformats.org/officeDocument/2006/relationships" r:id="rId6"/>
            </xdr:cNvPr>
            <xdr:cNvPicPr>
              <a:picLocks noChangeAspect="1" noChangeArrowheads="1"/>
              <a:extLst>
                <a:ext uri="{84589F7E-364E-4C9E-8A38-B11213B215E9}">
                  <a14:cameraTool cellRange="Lists!$C$37" spid="_x0000_s138940"/>
                </a:ext>
              </a:extLst>
            </xdr:cNvPicPr>
          </xdr:nvPicPr>
          <xdr:blipFill>
            <a:blip xmlns:r="http://schemas.openxmlformats.org/officeDocument/2006/relationships" r:embed="rId7"/>
            <a:srcRect/>
            <a:stretch>
              <a:fillRect/>
            </a:stretch>
          </xdr:blipFill>
          <xdr:spPr bwMode="auto">
            <a:xfrm>
              <a:off x="257175" y="83343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276225</xdr:rowOff>
        </xdr:from>
        <xdr:to>
          <xdr:col>2</xdr:col>
          <xdr:colOff>66675</xdr:colOff>
          <xdr:row>12</xdr:row>
          <xdr:rowOff>476250</xdr:rowOff>
        </xdr:to>
        <xdr:pic>
          <xdr:nvPicPr>
            <xdr:cNvPr id="30770" name="Picture 50">
              <a:hlinkClick xmlns:r="http://schemas.openxmlformats.org/officeDocument/2006/relationships" r:id="rId8"/>
            </xdr:cNvPr>
            <xdr:cNvPicPr>
              <a:picLocks noChangeAspect="1" noChangeArrowheads="1"/>
              <a:extLst>
                <a:ext uri="{84589F7E-364E-4C9E-8A38-B11213B215E9}">
                  <a14:cameraTool cellRange="Lists!$C$38" spid="_x0000_s138941"/>
                </a:ext>
              </a:extLst>
            </xdr:cNvPicPr>
          </xdr:nvPicPr>
          <xdr:blipFill>
            <a:blip xmlns:r="http://schemas.openxmlformats.org/officeDocument/2006/relationships" r:embed="rId9"/>
            <a:srcRect/>
            <a:stretch>
              <a:fillRect/>
            </a:stretch>
          </xdr:blipFill>
          <xdr:spPr bwMode="auto">
            <a:xfrm>
              <a:off x="257175" y="81248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114300</xdr:rowOff>
        </xdr:from>
        <xdr:to>
          <xdr:col>2</xdr:col>
          <xdr:colOff>57150</xdr:colOff>
          <xdr:row>11</xdr:row>
          <xdr:rowOff>314325</xdr:rowOff>
        </xdr:to>
        <xdr:pic>
          <xdr:nvPicPr>
            <xdr:cNvPr id="30771" name="Picture 51">
              <a:hlinkClick xmlns:r="http://schemas.openxmlformats.org/officeDocument/2006/relationships" r:id="rId10"/>
            </xdr:cNvPr>
            <xdr:cNvPicPr>
              <a:picLocks noChangeAspect="1" noChangeArrowheads="1"/>
              <a:extLst>
                <a:ext uri="{84589F7E-364E-4C9E-8A38-B11213B215E9}">
                  <a14:cameraTool cellRange="Lists!$C$28" spid="_x0000_s138942"/>
                </a:ext>
              </a:extLst>
            </xdr:cNvPicPr>
          </xdr:nvPicPr>
          <xdr:blipFill>
            <a:blip xmlns:r="http://schemas.openxmlformats.org/officeDocument/2006/relationships" r:embed="rId11"/>
            <a:srcRect/>
            <a:stretch>
              <a:fillRect/>
            </a:stretch>
          </xdr:blipFill>
          <xdr:spPr bwMode="auto">
            <a:xfrm>
              <a:off x="247650" y="64389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714375</xdr:rowOff>
        </xdr:from>
        <xdr:to>
          <xdr:col>2</xdr:col>
          <xdr:colOff>57150</xdr:colOff>
          <xdr:row>11</xdr:row>
          <xdr:rowOff>914400</xdr:rowOff>
        </xdr:to>
        <xdr:pic>
          <xdr:nvPicPr>
            <xdr:cNvPr id="30772" name="Picture 52">
              <a:hlinkClick xmlns:r="http://schemas.openxmlformats.org/officeDocument/2006/relationships" r:id="rId12"/>
            </xdr:cNvPr>
            <xdr:cNvPicPr>
              <a:picLocks noChangeAspect="1" noChangeArrowheads="1"/>
              <a:extLst>
                <a:ext uri="{84589F7E-364E-4C9E-8A38-B11213B215E9}">
                  <a14:cameraTool cellRange="Lists!$C$31" spid="_x0000_s138943"/>
                </a:ext>
              </a:extLst>
            </xdr:cNvPicPr>
          </xdr:nvPicPr>
          <xdr:blipFill>
            <a:blip xmlns:r="http://schemas.openxmlformats.org/officeDocument/2006/relationships" r:embed="rId13"/>
            <a:srcRect/>
            <a:stretch>
              <a:fillRect/>
            </a:stretch>
          </xdr:blipFill>
          <xdr:spPr bwMode="auto">
            <a:xfrm>
              <a:off x="247650" y="70389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161925</xdr:rowOff>
        </xdr:from>
        <xdr:to>
          <xdr:col>2</xdr:col>
          <xdr:colOff>57150</xdr:colOff>
          <xdr:row>13</xdr:row>
          <xdr:rowOff>361950</xdr:rowOff>
        </xdr:to>
        <xdr:pic>
          <xdr:nvPicPr>
            <xdr:cNvPr id="30773" name="Picture 53">
              <a:hlinkClick xmlns:r="http://schemas.openxmlformats.org/officeDocument/2006/relationships" r:id="rId14"/>
            </xdr:cNvPr>
            <xdr:cNvPicPr>
              <a:picLocks noChangeAspect="1" noChangeArrowheads="1"/>
              <a:extLst>
                <a:ext uri="{84589F7E-364E-4C9E-8A38-B11213B215E9}">
                  <a14:cameraTool cellRange="Lists!$C$35" spid="_x0000_s138944"/>
                </a:ext>
              </a:extLst>
            </xdr:cNvPicPr>
          </xdr:nvPicPr>
          <xdr:blipFill>
            <a:blip xmlns:r="http://schemas.openxmlformats.org/officeDocument/2006/relationships" r:embed="rId15"/>
            <a:srcRect/>
            <a:stretch>
              <a:fillRect/>
            </a:stretch>
          </xdr:blipFill>
          <xdr:spPr bwMode="auto">
            <a:xfrm>
              <a:off x="247650" y="87725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1314450</xdr:rowOff>
        </xdr:from>
        <xdr:to>
          <xdr:col>2</xdr:col>
          <xdr:colOff>57150</xdr:colOff>
          <xdr:row>11</xdr:row>
          <xdr:rowOff>1514475</xdr:rowOff>
        </xdr:to>
        <xdr:pic>
          <xdr:nvPicPr>
            <xdr:cNvPr id="30774" name="Picture 54">
              <a:hlinkClick xmlns:r="http://schemas.openxmlformats.org/officeDocument/2006/relationships" r:id="rId16"/>
            </xdr:cNvPr>
            <xdr:cNvPicPr>
              <a:picLocks noChangeAspect="1" noChangeArrowheads="1"/>
              <a:extLst>
                <a:ext uri="{84589F7E-364E-4C9E-8A38-B11213B215E9}">
                  <a14:cameraTool cellRange="Lists!$C$34" spid="_x0000_s138945"/>
                </a:ext>
              </a:extLst>
            </xdr:cNvPicPr>
          </xdr:nvPicPr>
          <xdr:blipFill>
            <a:blip xmlns:r="http://schemas.openxmlformats.org/officeDocument/2006/relationships" r:embed="rId17"/>
            <a:srcRect/>
            <a:stretch>
              <a:fillRect/>
            </a:stretch>
          </xdr:blipFill>
          <xdr:spPr bwMode="auto">
            <a:xfrm>
              <a:off x="247650" y="76390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914400</xdr:rowOff>
        </xdr:from>
        <xdr:to>
          <xdr:col>2</xdr:col>
          <xdr:colOff>57150</xdr:colOff>
          <xdr:row>11</xdr:row>
          <xdr:rowOff>1114425</xdr:rowOff>
        </xdr:to>
        <xdr:pic>
          <xdr:nvPicPr>
            <xdr:cNvPr id="30775" name="Picture 55">
              <a:hlinkClick xmlns:r="http://schemas.openxmlformats.org/officeDocument/2006/relationships" r:id="rId18"/>
            </xdr:cNvPr>
            <xdr:cNvPicPr>
              <a:picLocks noChangeAspect="1" noChangeArrowheads="1"/>
              <a:extLst>
                <a:ext uri="{84589F7E-364E-4C9E-8A38-B11213B215E9}">
                  <a14:cameraTool cellRange="Lists!$C$32" spid="_x0000_s138946"/>
                </a:ext>
              </a:extLst>
            </xdr:cNvPicPr>
          </xdr:nvPicPr>
          <xdr:blipFill>
            <a:blip xmlns:r="http://schemas.openxmlformats.org/officeDocument/2006/relationships" r:embed="rId19"/>
            <a:srcRect/>
            <a:stretch>
              <a:fillRect/>
            </a:stretch>
          </xdr:blipFill>
          <xdr:spPr bwMode="auto">
            <a:xfrm>
              <a:off x="247650" y="72390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514350</xdr:rowOff>
        </xdr:from>
        <xdr:to>
          <xdr:col>2</xdr:col>
          <xdr:colOff>57150</xdr:colOff>
          <xdr:row>11</xdr:row>
          <xdr:rowOff>714375</xdr:rowOff>
        </xdr:to>
        <xdr:pic>
          <xdr:nvPicPr>
            <xdr:cNvPr id="30776" name="Picture 56">
              <a:hlinkClick xmlns:r="http://schemas.openxmlformats.org/officeDocument/2006/relationships" r:id="rId20"/>
            </xdr:cNvPr>
            <xdr:cNvPicPr>
              <a:picLocks noChangeAspect="1" noChangeArrowheads="1"/>
              <a:extLst>
                <a:ext uri="{84589F7E-364E-4C9E-8A38-B11213B215E9}">
                  <a14:cameraTool cellRange="Lists!$C$30" spid="_x0000_s138947"/>
                </a:ext>
              </a:extLst>
            </xdr:cNvPicPr>
          </xdr:nvPicPr>
          <xdr:blipFill>
            <a:blip xmlns:r="http://schemas.openxmlformats.org/officeDocument/2006/relationships" r:embed="rId21"/>
            <a:srcRect/>
            <a:stretch>
              <a:fillRect/>
            </a:stretch>
          </xdr:blipFill>
          <xdr:spPr bwMode="auto">
            <a:xfrm>
              <a:off x="247650" y="68389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1114425</xdr:rowOff>
        </xdr:from>
        <xdr:to>
          <xdr:col>2</xdr:col>
          <xdr:colOff>57150</xdr:colOff>
          <xdr:row>11</xdr:row>
          <xdr:rowOff>1314450</xdr:rowOff>
        </xdr:to>
        <xdr:pic>
          <xdr:nvPicPr>
            <xdr:cNvPr id="30777" name="Picture 57">
              <a:hlinkClick xmlns:r="http://schemas.openxmlformats.org/officeDocument/2006/relationships" r:id="rId22"/>
            </xdr:cNvPr>
            <xdr:cNvPicPr>
              <a:picLocks noChangeAspect="1" noChangeArrowheads="1"/>
              <a:extLst>
                <a:ext uri="{84589F7E-364E-4C9E-8A38-B11213B215E9}">
                  <a14:cameraTool cellRange="Lists!$C$33" spid="_x0000_s138948"/>
                </a:ext>
              </a:extLst>
            </xdr:cNvPicPr>
          </xdr:nvPicPr>
          <xdr:blipFill>
            <a:blip xmlns:r="http://schemas.openxmlformats.org/officeDocument/2006/relationships" r:embed="rId23"/>
            <a:srcRect/>
            <a:stretch>
              <a:fillRect/>
            </a:stretch>
          </xdr:blipFill>
          <xdr:spPr bwMode="auto">
            <a:xfrm>
              <a:off x="247650" y="74390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314325</xdr:rowOff>
        </xdr:from>
        <xdr:to>
          <xdr:col>2</xdr:col>
          <xdr:colOff>57150</xdr:colOff>
          <xdr:row>11</xdr:row>
          <xdr:rowOff>514350</xdr:rowOff>
        </xdr:to>
        <xdr:pic>
          <xdr:nvPicPr>
            <xdr:cNvPr id="30778" name="Picture 58">
              <a:hlinkClick xmlns:r="http://schemas.openxmlformats.org/officeDocument/2006/relationships" r:id="rId24"/>
            </xdr:cNvPr>
            <xdr:cNvPicPr>
              <a:picLocks noChangeAspect="1" noChangeArrowheads="1"/>
              <a:extLst>
                <a:ext uri="{84589F7E-364E-4C9E-8A38-B11213B215E9}">
                  <a14:cameraTool cellRange="Lists!$C$29" spid="_x0000_s138949"/>
                </a:ext>
              </a:extLst>
            </xdr:cNvPicPr>
          </xdr:nvPicPr>
          <xdr:blipFill>
            <a:blip xmlns:r="http://schemas.openxmlformats.org/officeDocument/2006/relationships" r:embed="rId25"/>
            <a:srcRect/>
            <a:stretch>
              <a:fillRect/>
            </a:stretch>
          </xdr:blipFill>
          <xdr:spPr bwMode="auto">
            <a:xfrm>
              <a:off x="247650" y="66389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0</xdr:row>
          <xdr:rowOff>180975</xdr:rowOff>
        </xdr:from>
        <xdr:to>
          <xdr:col>6</xdr:col>
          <xdr:colOff>2000250</xdr:colOff>
          <xdr:row>3</xdr:row>
          <xdr:rowOff>742950</xdr:rowOff>
        </xdr:to>
        <xdr:pic>
          <xdr:nvPicPr>
            <xdr:cNvPr id="26651" name="Picture 27"/>
            <xdr:cNvPicPr>
              <a:picLocks noChangeAspect="1" noChangeArrowheads="1"/>
              <a:extLst>
                <a:ext uri="{84589F7E-364E-4C9E-8A38-B11213B215E9}">
                  <a14:cameraTool cellRange="Objectives!$E$10:$F$15" spid="_x0000_s141991"/>
                </a:ext>
              </a:extLst>
            </xdr:cNvPicPr>
          </xdr:nvPicPr>
          <xdr:blipFill>
            <a:blip xmlns:r="http://schemas.openxmlformats.org/officeDocument/2006/relationships" r:embed="rId1"/>
            <a:srcRect/>
            <a:stretch>
              <a:fillRect/>
            </a:stretch>
          </xdr:blipFill>
          <xdr:spPr bwMode="auto">
            <a:xfrm>
              <a:off x="2600325" y="180975"/>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10</xdr:row>
          <xdr:rowOff>57150</xdr:rowOff>
        </xdr:from>
        <xdr:to>
          <xdr:col>3</xdr:col>
          <xdr:colOff>0</xdr:colOff>
          <xdr:row>10</xdr:row>
          <xdr:rowOff>257175</xdr:rowOff>
        </xdr:to>
        <xdr:pic>
          <xdr:nvPicPr>
            <xdr:cNvPr id="26652" name="Picture 28"/>
            <xdr:cNvPicPr>
              <a:picLocks noChangeAspect="1" noChangeArrowheads="1"/>
              <a:extLst>
                <a:ext uri="{84589F7E-364E-4C9E-8A38-B11213B215E9}">
                  <a14:cameraTool cellRange="Lists!$F$35" spid="_x0000_s141992"/>
                </a:ext>
              </a:extLst>
            </xdr:cNvPicPr>
          </xdr:nvPicPr>
          <xdr:blipFill>
            <a:blip xmlns:r="http://schemas.openxmlformats.org/officeDocument/2006/relationships" r:embed="rId2"/>
            <a:srcRect/>
            <a:stretch>
              <a:fillRect/>
            </a:stretch>
          </xdr:blipFill>
          <xdr:spPr bwMode="auto">
            <a:xfrm>
              <a:off x="0" y="61912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12</xdr:row>
          <xdr:rowOff>85725</xdr:rowOff>
        </xdr:from>
        <xdr:to>
          <xdr:col>3</xdr:col>
          <xdr:colOff>0</xdr:colOff>
          <xdr:row>12</xdr:row>
          <xdr:rowOff>285750</xdr:rowOff>
        </xdr:to>
        <xdr:pic>
          <xdr:nvPicPr>
            <xdr:cNvPr id="26653" name="Picture 29"/>
            <xdr:cNvPicPr>
              <a:picLocks noChangeAspect="1" noChangeArrowheads="1"/>
              <a:extLst>
                <a:ext uri="{84589F7E-364E-4C9E-8A38-B11213B215E9}">
                  <a14:cameraTool cellRange="Lists!$F$34" spid="_x0000_s141993"/>
                </a:ext>
              </a:extLst>
            </xdr:cNvPicPr>
          </xdr:nvPicPr>
          <xdr:blipFill>
            <a:blip xmlns:r="http://schemas.openxmlformats.org/officeDocument/2006/relationships" r:embed="rId3"/>
            <a:srcRect/>
            <a:stretch>
              <a:fillRect/>
            </a:stretch>
          </xdr:blipFill>
          <xdr:spPr bwMode="auto">
            <a:xfrm>
              <a:off x="0" y="79343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14</xdr:row>
          <xdr:rowOff>190500</xdr:rowOff>
        </xdr:from>
        <xdr:to>
          <xdr:col>2</xdr:col>
          <xdr:colOff>57150</xdr:colOff>
          <xdr:row>14</xdr:row>
          <xdr:rowOff>390525</xdr:rowOff>
        </xdr:to>
        <xdr:pic>
          <xdr:nvPicPr>
            <xdr:cNvPr id="26654" name="Picture 30">
              <a:hlinkClick xmlns:r="http://schemas.openxmlformats.org/officeDocument/2006/relationships" r:id="rId4"/>
            </xdr:cNvPr>
            <xdr:cNvPicPr>
              <a:picLocks noChangeAspect="1" noChangeArrowheads="1"/>
              <a:extLst>
                <a:ext uri="{84589F7E-364E-4C9E-8A38-B11213B215E9}">
                  <a14:cameraTool cellRange="Lists!$C$36" spid="_x0000_s141994"/>
                </a:ext>
              </a:extLst>
            </xdr:cNvPicPr>
          </xdr:nvPicPr>
          <xdr:blipFill>
            <a:blip xmlns:r="http://schemas.openxmlformats.org/officeDocument/2006/relationships" r:embed="rId5"/>
            <a:srcRect/>
            <a:stretch>
              <a:fillRect/>
            </a:stretch>
          </xdr:blipFill>
          <xdr:spPr bwMode="auto">
            <a:xfrm>
              <a:off x="247650" y="89916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495300</xdr:rowOff>
        </xdr:from>
        <xdr:to>
          <xdr:col>2</xdr:col>
          <xdr:colOff>66675</xdr:colOff>
          <xdr:row>13</xdr:row>
          <xdr:rowOff>123825</xdr:rowOff>
        </xdr:to>
        <xdr:pic>
          <xdr:nvPicPr>
            <xdr:cNvPr id="26655" name="Picture 31">
              <a:hlinkClick xmlns:r="http://schemas.openxmlformats.org/officeDocument/2006/relationships" r:id="rId6"/>
            </xdr:cNvPr>
            <xdr:cNvPicPr>
              <a:picLocks noChangeAspect="1" noChangeArrowheads="1"/>
              <a:extLst>
                <a:ext uri="{84589F7E-364E-4C9E-8A38-B11213B215E9}">
                  <a14:cameraTool cellRange="Lists!$C$37" spid="_x0000_s141995"/>
                </a:ext>
              </a:extLst>
            </xdr:cNvPicPr>
          </xdr:nvPicPr>
          <xdr:blipFill>
            <a:blip xmlns:r="http://schemas.openxmlformats.org/officeDocument/2006/relationships" r:embed="rId7"/>
            <a:srcRect/>
            <a:stretch>
              <a:fillRect/>
            </a:stretch>
          </xdr:blipFill>
          <xdr:spPr bwMode="auto">
            <a:xfrm>
              <a:off x="257175" y="83439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285750</xdr:rowOff>
        </xdr:from>
        <xdr:to>
          <xdr:col>2</xdr:col>
          <xdr:colOff>66675</xdr:colOff>
          <xdr:row>12</xdr:row>
          <xdr:rowOff>485775</xdr:rowOff>
        </xdr:to>
        <xdr:pic>
          <xdr:nvPicPr>
            <xdr:cNvPr id="26656" name="Picture 32">
              <a:hlinkClick xmlns:r="http://schemas.openxmlformats.org/officeDocument/2006/relationships" r:id="rId8"/>
            </xdr:cNvPr>
            <xdr:cNvPicPr>
              <a:picLocks noChangeAspect="1" noChangeArrowheads="1"/>
              <a:extLst>
                <a:ext uri="{84589F7E-364E-4C9E-8A38-B11213B215E9}">
                  <a14:cameraTool cellRange="Lists!$C$38" spid="_x0000_s141996"/>
                </a:ext>
              </a:extLst>
            </xdr:cNvPicPr>
          </xdr:nvPicPr>
          <xdr:blipFill>
            <a:blip xmlns:r="http://schemas.openxmlformats.org/officeDocument/2006/relationships" r:embed="rId9"/>
            <a:srcRect/>
            <a:stretch>
              <a:fillRect/>
            </a:stretch>
          </xdr:blipFill>
          <xdr:spPr bwMode="auto">
            <a:xfrm>
              <a:off x="257175" y="81343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314325</xdr:rowOff>
        </xdr:from>
        <xdr:to>
          <xdr:col>2</xdr:col>
          <xdr:colOff>57150</xdr:colOff>
          <xdr:row>10</xdr:row>
          <xdr:rowOff>514350</xdr:rowOff>
        </xdr:to>
        <xdr:pic>
          <xdr:nvPicPr>
            <xdr:cNvPr id="26657" name="Picture 33">
              <a:hlinkClick xmlns:r="http://schemas.openxmlformats.org/officeDocument/2006/relationships" r:id="rId10"/>
            </xdr:cNvPr>
            <xdr:cNvPicPr>
              <a:picLocks noChangeAspect="1" noChangeArrowheads="1"/>
              <a:extLst>
                <a:ext uri="{84589F7E-364E-4C9E-8A38-B11213B215E9}">
                  <a14:cameraTool cellRange="Lists!$C$28" spid="_x0000_s141997"/>
                </a:ext>
              </a:extLst>
            </xdr:cNvPicPr>
          </xdr:nvPicPr>
          <xdr:blipFill>
            <a:blip xmlns:r="http://schemas.openxmlformats.org/officeDocument/2006/relationships" r:embed="rId11"/>
            <a:srcRect/>
            <a:stretch>
              <a:fillRect/>
            </a:stretch>
          </xdr:blipFill>
          <xdr:spPr bwMode="auto">
            <a:xfrm>
              <a:off x="247650" y="64484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342900</xdr:rowOff>
        </xdr:from>
        <xdr:to>
          <xdr:col>2</xdr:col>
          <xdr:colOff>57150</xdr:colOff>
          <xdr:row>11</xdr:row>
          <xdr:rowOff>542925</xdr:rowOff>
        </xdr:to>
        <xdr:pic>
          <xdr:nvPicPr>
            <xdr:cNvPr id="26658" name="Picture 34">
              <a:hlinkClick xmlns:r="http://schemas.openxmlformats.org/officeDocument/2006/relationships" r:id="rId12"/>
            </xdr:cNvPr>
            <xdr:cNvPicPr>
              <a:picLocks noChangeAspect="1" noChangeArrowheads="1"/>
              <a:extLst>
                <a:ext uri="{84589F7E-364E-4C9E-8A38-B11213B215E9}">
                  <a14:cameraTool cellRange="Lists!$C$31" spid="_x0000_s141998"/>
                </a:ext>
              </a:extLst>
            </xdr:cNvPicPr>
          </xdr:nvPicPr>
          <xdr:blipFill>
            <a:blip xmlns:r="http://schemas.openxmlformats.org/officeDocument/2006/relationships" r:embed="rId13"/>
            <a:srcRect/>
            <a:stretch>
              <a:fillRect/>
            </a:stretch>
          </xdr:blipFill>
          <xdr:spPr bwMode="auto">
            <a:xfrm>
              <a:off x="247650" y="70485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361950</xdr:rowOff>
        </xdr:from>
        <xdr:to>
          <xdr:col>2</xdr:col>
          <xdr:colOff>57150</xdr:colOff>
          <xdr:row>14</xdr:row>
          <xdr:rowOff>180975</xdr:rowOff>
        </xdr:to>
        <xdr:pic>
          <xdr:nvPicPr>
            <xdr:cNvPr id="26659" name="Picture 35">
              <a:hlinkClick xmlns:r="http://schemas.openxmlformats.org/officeDocument/2006/relationships" r:id="rId14"/>
            </xdr:cNvPr>
            <xdr:cNvPicPr>
              <a:picLocks noChangeAspect="1" noChangeArrowheads="1"/>
              <a:extLst>
                <a:ext uri="{84589F7E-364E-4C9E-8A38-B11213B215E9}">
                  <a14:cameraTool cellRange="Lists!$C$35" spid="_x0000_s141999"/>
                </a:ext>
              </a:extLst>
            </xdr:cNvPicPr>
          </xdr:nvPicPr>
          <xdr:blipFill>
            <a:blip xmlns:r="http://schemas.openxmlformats.org/officeDocument/2006/relationships" r:embed="rId15"/>
            <a:srcRect/>
            <a:stretch>
              <a:fillRect/>
            </a:stretch>
          </xdr:blipFill>
          <xdr:spPr bwMode="auto">
            <a:xfrm>
              <a:off x="247650" y="87820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942975</xdr:rowOff>
        </xdr:from>
        <xdr:to>
          <xdr:col>2</xdr:col>
          <xdr:colOff>57150</xdr:colOff>
          <xdr:row>12</xdr:row>
          <xdr:rowOff>0</xdr:rowOff>
        </xdr:to>
        <xdr:pic>
          <xdr:nvPicPr>
            <xdr:cNvPr id="26660" name="Picture 36">
              <a:hlinkClick xmlns:r="http://schemas.openxmlformats.org/officeDocument/2006/relationships" r:id="rId16"/>
            </xdr:cNvPr>
            <xdr:cNvPicPr>
              <a:picLocks noChangeAspect="1" noChangeArrowheads="1"/>
              <a:extLst>
                <a:ext uri="{84589F7E-364E-4C9E-8A38-B11213B215E9}">
                  <a14:cameraTool cellRange="Lists!$C$34" spid="_x0000_s142000"/>
                </a:ext>
              </a:extLst>
            </xdr:cNvPicPr>
          </xdr:nvPicPr>
          <xdr:blipFill>
            <a:blip xmlns:r="http://schemas.openxmlformats.org/officeDocument/2006/relationships" r:embed="rId17"/>
            <a:srcRect/>
            <a:stretch>
              <a:fillRect/>
            </a:stretch>
          </xdr:blipFill>
          <xdr:spPr bwMode="auto">
            <a:xfrm>
              <a:off x="247650" y="76485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542925</xdr:rowOff>
        </xdr:from>
        <xdr:to>
          <xdr:col>2</xdr:col>
          <xdr:colOff>57150</xdr:colOff>
          <xdr:row>11</xdr:row>
          <xdr:rowOff>742950</xdr:rowOff>
        </xdr:to>
        <xdr:pic>
          <xdr:nvPicPr>
            <xdr:cNvPr id="26661" name="Picture 37">
              <a:hlinkClick xmlns:r="http://schemas.openxmlformats.org/officeDocument/2006/relationships" r:id="rId18"/>
            </xdr:cNvPr>
            <xdr:cNvPicPr>
              <a:picLocks noChangeAspect="1" noChangeArrowheads="1"/>
              <a:extLst>
                <a:ext uri="{84589F7E-364E-4C9E-8A38-B11213B215E9}">
                  <a14:cameraTool cellRange="Lists!$C$32" spid="_x0000_s142001"/>
                </a:ext>
              </a:extLst>
            </xdr:cNvPicPr>
          </xdr:nvPicPr>
          <xdr:blipFill>
            <a:blip xmlns:r="http://schemas.openxmlformats.org/officeDocument/2006/relationships" r:embed="rId19"/>
            <a:srcRect/>
            <a:stretch>
              <a:fillRect/>
            </a:stretch>
          </xdr:blipFill>
          <xdr:spPr bwMode="auto">
            <a:xfrm>
              <a:off x="247650" y="72485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142875</xdr:rowOff>
        </xdr:from>
        <xdr:to>
          <xdr:col>2</xdr:col>
          <xdr:colOff>57150</xdr:colOff>
          <xdr:row>11</xdr:row>
          <xdr:rowOff>342900</xdr:rowOff>
        </xdr:to>
        <xdr:pic>
          <xdr:nvPicPr>
            <xdr:cNvPr id="26662" name="Picture 38">
              <a:hlinkClick xmlns:r="http://schemas.openxmlformats.org/officeDocument/2006/relationships" r:id="rId20"/>
            </xdr:cNvPr>
            <xdr:cNvPicPr>
              <a:picLocks noChangeAspect="1" noChangeArrowheads="1"/>
              <a:extLst>
                <a:ext uri="{84589F7E-364E-4C9E-8A38-B11213B215E9}">
                  <a14:cameraTool cellRange="Lists!$C$30" spid="_x0000_s142002"/>
                </a:ext>
              </a:extLst>
            </xdr:cNvPicPr>
          </xdr:nvPicPr>
          <xdr:blipFill>
            <a:blip xmlns:r="http://schemas.openxmlformats.org/officeDocument/2006/relationships" r:embed="rId21"/>
            <a:srcRect/>
            <a:stretch>
              <a:fillRect/>
            </a:stretch>
          </xdr:blipFill>
          <xdr:spPr bwMode="auto">
            <a:xfrm>
              <a:off x="247650" y="68484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742950</xdr:rowOff>
        </xdr:from>
        <xdr:to>
          <xdr:col>2</xdr:col>
          <xdr:colOff>57150</xdr:colOff>
          <xdr:row>11</xdr:row>
          <xdr:rowOff>942975</xdr:rowOff>
        </xdr:to>
        <xdr:pic>
          <xdr:nvPicPr>
            <xdr:cNvPr id="26663" name="Picture 39">
              <a:hlinkClick xmlns:r="http://schemas.openxmlformats.org/officeDocument/2006/relationships" r:id="rId22"/>
            </xdr:cNvPr>
            <xdr:cNvPicPr>
              <a:picLocks noChangeAspect="1" noChangeArrowheads="1"/>
              <a:extLst>
                <a:ext uri="{84589F7E-364E-4C9E-8A38-B11213B215E9}">
                  <a14:cameraTool cellRange="Lists!$C$33" spid="_x0000_s142003"/>
                </a:ext>
              </a:extLst>
            </xdr:cNvPicPr>
          </xdr:nvPicPr>
          <xdr:blipFill>
            <a:blip xmlns:r="http://schemas.openxmlformats.org/officeDocument/2006/relationships" r:embed="rId23"/>
            <a:srcRect/>
            <a:stretch>
              <a:fillRect/>
            </a:stretch>
          </xdr:blipFill>
          <xdr:spPr bwMode="auto">
            <a:xfrm>
              <a:off x="247650" y="74485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514350</xdr:rowOff>
        </xdr:from>
        <xdr:to>
          <xdr:col>2</xdr:col>
          <xdr:colOff>57150</xdr:colOff>
          <xdr:row>11</xdr:row>
          <xdr:rowOff>142875</xdr:rowOff>
        </xdr:to>
        <xdr:pic>
          <xdr:nvPicPr>
            <xdr:cNvPr id="26664" name="Picture 40">
              <a:hlinkClick xmlns:r="http://schemas.openxmlformats.org/officeDocument/2006/relationships" r:id="rId24"/>
            </xdr:cNvPr>
            <xdr:cNvPicPr>
              <a:picLocks noChangeAspect="1" noChangeArrowheads="1"/>
              <a:extLst>
                <a:ext uri="{84589F7E-364E-4C9E-8A38-B11213B215E9}">
                  <a14:cameraTool cellRange="Lists!$C$29" spid="_x0000_s142004"/>
                </a:ext>
              </a:extLst>
            </xdr:cNvPicPr>
          </xdr:nvPicPr>
          <xdr:blipFill>
            <a:blip xmlns:r="http://schemas.openxmlformats.org/officeDocument/2006/relationships" r:embed="rId25"/>
            <a:srcRect/>
            <a:stretch>
              <a:fillRect/>
            </a:stretch>
          </xdr:blipFill>
          <xdr:spPr bwMode="auto">
            <a:xfrm>
              <a:off x="247650" y="66484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xdr:row>
          <xdr:rowOff>9525</xdr:rowOff>
        </xdr:from>
        <xdr:to>
          <xdr:col>6</xdr:col>
          <xdr:colOff>2000250</xdr:colOff>
          <xdr:row>3</xdr:row>
          <xdr:rowOff>762000</xdr:rowOff>
        </xdr:to>
        <xdr:pic>
          <xdr:nvPicPr>
            <xdr:cNvPr id="29728" name="Picture 32"/>
            <xdr:cNvPicPr>
              <a:picLocks noChangeAspect="1" noChangeArrowheads="1"/>
              <a:extLst>
                <a:ext uri="{84589F7E-364E-4C9E-8A38-B11213B215E9}">
                  <a14:cameraTool cellRange="Objectives!$E$17:$F$22" spid="_x0000_s139950"/>
                </a:ext>
              </a:extLst>
            </xdr:cNvPicPr>
          </xdr:nvPicPr>
          <xdr:blipFill>
            <a:blip xmlns:r="http://schemas.openxmlformats.org/officeDocument/2006/relationships" r:embed="rId1"/>
            <a:srcRect/>
            <a:stretch>
              <a:fillRect/>
            </a:stretch>
          </xdr:blipFill>
          <xdr:spPr bwMode="auto">
            <a:xfrm>
              <a:off x="2600325" y="200025"/>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10</xdr:row>
          <xdr:rowOff>771525</xdr:rowOff>
        </xdr:from>
        <xdr:to>
          <xdr:col>3</xdr:col>
          <xdr:colOff>0</xdr:colOff>
          <xdr:row>10</xdr:row>
          <xdr:rowOff>971550</xdr:rowOff>
        </xdr:to>
        <xdr:pic>
          <xdr:nvPicPr>
            <xdr:cNvPr id="29729" name="Picture 33"/>
            <xdr:cNvPicPr>
              <a:picLocks noChangeAspect="1" noChangeArrowheads="1"/>
              <a:extLst>
                <a:ext uri="{84589F7E-364E-4C9E-8A38-B11213B215E9}">
                  <a14:cameraTool cellRange="Lists!$F$35" spid="_x0000_s139951"/>
                </a:ext>
              </a:extLst>
            </xdr:cNvPicPr>
          </xdr:nvPicPr>
          <xdr:blipFill>
            <a:blip xmlns:r="http://schemas.openxmlformats.org/officeDocument/2006/relationships" r:embed="rId2"/>
            <a:srcRect/>
            <a:stretch>
              <a:fillRect/>
            </a:stretch>
          </xdr:blipFill>
          <xdr:spPr bwMode="auto">
            <a:xfrm>
              <a:off x="0" y="61436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12</xdr:row>
          <xdr:rowOff>38100</xdr:rowOff>
        </xdr:from>
        <xdr:to>
          <xdr:col>3</xdr:col>
          <xdr:colOff>0</xdr:colOff>
          <xdr:row>12</xdr:row>
          <xdr:rowOff>238125</xdr:rowOff>
        </xdr:to>
        <xdr:pic>
          <xdr:nvPicPr>
            <xdr:cNvPr id="29730" name="Picture 34"/>
            <xdr:cNvPicPr>
              <a:picLocks noChangeAspect="1" noChangeArrowheads="1"/>
              <a:extLst>
                <a:ext uri="{84589F7E-364E-4C9E-8A38-B11213B215E9}">
                  <a14:cameraTool cellRange="Lists!$F$34" spid="_x0000_s139952"/>
                </a:ext>
              </a:extLst>
            </xdr:cNvPicPr>
          </xdr:nvPicPr>
          <xdr:blipFill>
            <a:blip xmlns:r="http://schemas.openxmlformats.org/officeDocument/2006/relationships" r:embed="rId3"/>
            <a:srcRect/>
            <a:stretch>
              <a:fillRect/>
            </a:stretch>
          </xdr:blipFill>
          <xdr:spPr bwMode="auto">
            <a:xfrm>
              <a:off x="0" y="788670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1095375</xdr:rowOff>
        </xdr:from>
        <xdr:to>
          <xdr:col>2</xdr:col>
          <xdr:colOff>57150</xdr:colOff>
          <xdr:row>12</xdr:row>
          <xdr:rowOff>1295400</xdr:rowOff>
        </xdr:to>
        <xdr:pic>
          <xdr:nvPicPr>
            <xdr:cNvPr id="29731" name="Picture 35">
              <a:hlinkClick xmlns:r="http://schemas.openxmlformats.org/officeDocument/2006/relationships" r:id="rId4"/>
            </xdr:cNvPr>
            <xdr:cNvPicPr>
              <a:picLocks noChangeAspect="1" noChangeArrowheads="1"/>
              <a:extLst>
                <a:ext uri="{84589F7E-364E-4C9E-8A38-B11213B215E9}">
                  <a14:cameraTool cellRange="Lists!$C$36" spid="_x0000_s139953"/>
                </a:ext>
              </a:extLst>
            </xdr:cNvPicPr>
          </xdr:nvPicPr>
          <xdr:blipFill>
            <a:blip xmlns:r="http://schemas.openxmlformats.org/officeDocument/2006/relationships" r:embed="rId5"/>
            <a:srcRect/>
            <a:stretch>
              <a:fillRect/>
            </a:stretch>
          </xdr:blipFill>
          <xdr:spPr bwMode="auto">
            <a:xfrm>
              <a:off x="247650" y="89439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447675</xdr:rowOff>
        </xdr:from>
        <xdr:to>
          <xdr:col>2</xdr:col>
          <xdr:colOff>66675</xdr:colOff>
          <xdr:row>12</xdr:row>
          <xdr:rowOff>647700</xdr:rowOff>
        </xdr:to>
        <xdr:pic>
          <xdr:nvPicPr>
            <xdr:cNvPr id="29732" name="Picture 36">
              <a:hlinkClick xmlns:r="http://schemas.openxmlformats.org/officeDocument/2006/relationships" r:id="rId6"/>
            </xdr:cNvPr>
            <xdr:cNvPicPr>
              <a:picLocks noChangeAspect="1" noChangeArrowheads="1"/>
              <a:extLst>
                <a:ext uri="{84589F7E-364E-4C9E-8A38-B11213B215E9}">
                  <a14:cameraTool cellRange="Lists!$C$37" spid="_x0000_s139954"/>
                </a:ext>
              </a:extLst>
            </xdr:cNvPicPr>
          </xdr:nvPicPr>
          <xdr:blipFill>
            <a:blip xmlns:r="http://schemas.openxmlformats.org/officeDocument/2006/relationships" r:embed="rId7"/>
            <a:srcRect/>
            <a:stretch>
              <a:fillRect/>
            </a:stretch>
          </xdr:blipFill>
          <xdr:spPr bwMode="auto">
            <a:xfrm>
              <a:off x="257175" y="82962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238125</xdr:rowOff>
        </xdr:from>
        <xdr:to>
          <xdr:col>2</xdr:col>
          <xdr:colOff>66675</xdr:colOff>
          <xdr:row>12</xdr:row>
          <xdr:rowOff>438150</xdr:rowOff>
        </xdr:to>
        <xdr:pic>
          <xdr:nvPicPr>
            <xdr:cNvPr id="29733" name="Picture 37">
              <a:hlinkClick xmlns:r="http://schemas.openxmlformats.org/officeDocument/2006/relationships" r:id="rId8"/>
            </xdr:cNvPr>
            <xdr:cNvPicPr>
              <a:picLocks noChangeAspect="1" noChangeArrowheads="1"/>
              <a:extLst>
                <a:ext uri="{84589F7E-364E-4C9E-8A38-B11213B215E9}">
                  <a14:cameraTool cellRange="Lists!$C$38" spid="_x0000_s139955"/>
                </a:ext>
              </a:extLst>
            </xdr:cNvPicPr>
          </xdr:nvPicPr>
          <xdr:blipFill>
            <a:blip xmlns:r="http://schemas.openxmlformats.org/officeDocument/2006/relationships" r:embed="rId9"/>
            <a:srcRect/>
            <a:stretch>
              <a:fillRect/>
            </a:stretch>
          </xdr:blipFill>
          <xdr:spPr bwMode="auto">
            <a:xfrm>
              <a:off x="257175" y="80867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1028700</xdr:rowOff>
        </xdr:from>
        <xdr:to>
          <xdr:col>2</xdr:col>
          <xdr:colOff>57150</xdr:colOff>
          <xdr:row>10</xdr:row>
          <xdr:rowOff>1228725</xdr:rowOff>
        </xdr:to>
        <xdr:pic>
          <xdr:nvPicPr>
            <xdr:cNvPr id="29734" name="Picture 38">
              <a:hlinkClick xmlns:r="http://schemas.openxmlformats.org/officeDocument/2006/relationships" r:id="rId10"/>
            </xdr:cNvPr>
            <xdr:cNvPicPr>
              <a:picLocks noChangeAspect="1" noChangeArrowheads="1"/>
              <a:extLst>
                <a:ext uri="{84589F7E-364E-4C9E-8A38-B11213B215E9}">
                  <a14:cameraTool cellRange="Lists!$C$28" spid="_x0000_s139956"/>
                </a:ext>
              </a:extLst>
            </xdr:cNvPicPr>
          </xdr:nvPicPr>
          <xdr:blipFill>
            <a:blip xmlns:r="http://schemas.openxmlformats.org/officeDocument/2006/relationships" r:embed="rId11"/>
            <a:srcRect/>
            <a:stretch>
              <a:fillRect/>
            </a:stretch>
          </xdr:blipFill>
          <xdr:spPr bwMode="auto">
            <a:xfrm>
              <a:off x="247650" y="64008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104775</xdr:rowOff>
        </xdr:from>
        <xdr:to>
          <xdr:col>2</xdr:col>
          <xdr:colOff>57150</xdr:colOff>
          <xdr:row>11</xdr:row>
          <xdr:rowOff>304800</xdr:rowOff>
        </xdr:to>
        <xdr:pic>
          <xdr:nvPicPr>
            <xdr:cNvPr id="29735" name="Picture 39">
              <a:hlinkClick xmlns:r="http://schemas.openxmlformats.org/officeDocument/2006/relationships" r:id="rId12"/>
            </xdr:cNvPr>
            <xdr:cNvPicPr>
              <a:picLocks noChangeAspect="1" noChangeArrowheads="1"/>
              <a:extLst>
                <a:ext uri="{84589F7E-364E-4C9E-8A38-B11213B215E9}">
                  <a14:cameraTool cellRange="Lists!$C$31" spid="_x0000_s139957"/>
                </a:ext>
              </a:extLst>
            </xdr:cNvPicPr>
          </xdr:nvPicPr>
          <xdr:blipFill>
            <a:blip xmlns:r="http://schemas.openxmlformats.org/officeDocument/2006/relationships" r:embed="rId13"/>
            <a:srcRect/>
            <a:stretch>
              <a:fillRect/>
            </a:stretch>
          </xdr:blipFill>
          <xdr:spPr bwMode="auto">
            <a:xfrm>
              <a:off x="247650" y="70008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885825</xdr:rowOff>
        </xdr:from>
        <xdr:to>
          <xdr:col>2</xdr:col>
          <xdr:colOff>57150</xdr:colOff>
          <xdr:row>12</xdr:row>
          <xdr:rowOff>1085850</xdr:rowOff>
        </xdr:to>
        <xdr:pic>
          <xdr:nvPicPr>
            <xdr:cNvPr id="29736" name="Picture 40">
              <a:hlinkClick xmlns:r="http://schemas.openxmlformats.org/officeDocument/2006/relationships" r:id="rId14"/>
            </xdr:cNvPr>
            <xdr:cNvPicPr>
              <a:picLocks noChangeAspect="1" noChangeArrowheads="1"/>
              <a:extLst>
                <a:ext uri="{84589F7E-364E-4C9E-8A38-B11213B215E9}">
                  <a14:cameraTool cellRange="Lists!$C$35" spid="_x0000_s139958"/>
                </a:ext>
              </a:extLst>
            </xdr:cNvPicPr>
          </xdr:nvPicPr>
          <xdr:blipFill>
            <a:blip xmlns:r="http://schemas.openxmlformats.org/officeDocument/2006/relationships" r:embed="rId15"/>
            <a:srcRect/>
            <a:stretch>
              <a:fillRect/>
            </a:stretch>
          </xdr:blipFill>
          <xdr:spPr bwMode="auto">
            <a:xfrm>
              <a:off x="247650" y="87344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704850</xdr:rowOff>
        </xdr:from>
        <xdr:to>
          <xdr:col>2</xdr:col>
          <xdr:colOff>57150</xdr:colOff>
          <xdr:row>11</xdr:row>
          <xdr:rowOff>904875</xdr:rowOff>
        </xdr:to>
        <xdr:pic>
          <xdr:nvPicPr>
            <xdr:cNvPr id="29737" name="Picture 41">
              <a:hlinkClick xmlns:r="http://schemas.openxmlformats.org/officeDocument/2006/relationships" r:id="rId16"/>
            </xdr:cNvPr>
            <xdr:cNvPicPr>
              <a:picLocks noChangeAspect="1" noChangeArrowheads="1"/>
              <a:extLst>
                <a:ext uri="{84589F7E-364E-4C9E-8A38-B11213B215E9}">
                  <a14:cameraTool cellRange="Lists!$C$34" spid="_x0000_s139959"/>
                </a:ext>
              </a:extLst>
            </xdr:cNvPicPr>
          </xdr:nvPicPr>
          <xdr:blipFill>
            <a:blip xmlns:r="http://schemas.openxmlformats.org/officeDocument/2006/relationships" r:embed="rId17"/>
            <a:srcRect/>
            <a:stretch>
              <a:fillRect/>
            </a:stretch>
          </xdr:blipFill>
          <xdr:spPr bwMode="auto">
            <a:xfrm>
              <a:off x="247650" y="76009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304800</xdr:rowOff>
        </xdr:from>
        <xdr:to>
          <xdr:col>2</xdr:col>
          <xdr:colOff>57150</xdr:colOff>
          <xdr:row>11</xdr:row>
          <xdr:rowOff>504825</xdr:rowOff>
        </xdr:to>
        <xdr:pic>
          <xdr:nvPicPr>
            <xdr:cNvPr id="29738" name="Picture 42">
              <a:hlinkClick xmlns:r="http://schemas.openxmlformats.org/officeDocument/2006/relationships" r:id="rId18"/>
            </xdr:cNvPr>
            <xdr:cNvPicPr>
              <a:picLocks noChangeAspect="1" noChangeArrowheads="1"/>
              <a:extLst>
                <a:ext uri="{84589F7E-364E-4C9E-8A38-B11213B215E9}">
                  <a14:cameraTool cellRange="Lists!$C$32" spid="_x0000_s139960"/>
                </a:ext>
              </a:extLst>
            </xdr:cNvPicPr>
          </xdr:nvPicPr>
          <xdr:blipFill>
            <a:blip xmlns:r="http://schemas.openxmlformats.org/officeDocument/2006/relationships" r:embed="rId19"/>
            <a:srcRect/>
            <a:stretch>
              <a:fillRect/>
            </a:stretch>
          </xdr:blipFill>
          <xdr:spPr bwMode="auto">
            <a:xfrm>
              <a:off x="247650" y="72009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1428750</xdr:rowOff>
        </xdr:from>
        <xdr:to>
          <xdr:col>2</xdr:col>
          <xdr:colOff>57150</xdr:colOff>
          <xdr:row>11</xdr:row>
          <xdr:rowOff>104775</xdr:rowOff>
        </xdr:to>
        <xdr:pic>
          <xdr:nvPicPr>
            <xdr:cNvPr id="29739" name="Picture 43">
              <a:hlinkClick xmlns:r="http://schemas.openxmlformats.org/officeDocument/2006/relationships" r:id="rId20"/>
            </xdr:cNvPr>
            <xdr:cNvPicPr>
              <a:picLocks noChangeAspect="1" noChangeArrowheads="1"/>
              <a:extLst>
                <a:ext uri="{84589F7E-364E-4C9E-8A38-B11213B215E9}">
                  <a14:cameraTool cellRange="Lists!$C$30" spid="_x0000_s139961"/>
                </a:ext>
              </a:extLst>
            </xdr:cNvPicPr>
          </xdr:nvPicPr>
          <xdr:blipFill>
            <a:blip xmlns:r="http://schemas.openxmlformats.org/officeDocument/2006/relationships" r:embed="rId21"/>
            <a:srcRect/>
            <a:stretch>
              <a:fillRect/>
            </a:stretch>
          </xdr:blipFill>
          <xdr:spPr bwMode="auto">
            <a:xfrm>
              <a:off x="247650" y="68008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504825</xdr:rowOff>
        </xdr:from>
        <xdr:to>
          <xdr:col>2</xdr:col>
          <xdr:colOff>57150</xdr:colOff>
          <xdr:row>11</xdr:row>
          <xdr:rowOff>704850</xdr:rowOff>
        </xdr:to>
        <xdr:pic>
          <xdr:nvPicPr>
            <xdr:cNvPr id="29740" name="Picture 44">
              <a:hlinkClick xmlns:r="http://schemas.openxmlformats.org/officeDocument/2006/relationships" r:id="rId22"/>
            </xdr:cNvPr>
            <xdr:cNvPicPr>
              <a:picLocks noChangeAspect="1" noChangeArrowheads="1"/>
              <a:extLst>
                <a:ext uri="{84589F7E-364E-4C9E-8A38-B11213B215E9}">
                  <a14:cameraTool cellRange="Lists!$C$33" spid="_x0000_s139962"/>
                </a:ext>
              </a:extLst>
            </xdr:cNvPicPr>
          </xdr:nvPicPr>
          <xdr:blipFill>
            <a:blip xmlns:r="http://schemas.openxmlformats.org/officeDocument/2006/relationships" r:embed="rId23"/>
            <a:srcRect/>
            <a:stretch>
              <a:fillRect/>
            </a:stretch>
          </xdr:blipFill>
          <xdr:spPr bwMode="auto">
            <a:xfrm>
              <a:off x="247650" y="74009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1228725</xdr:rowOff>
        </xdr:from>
        <xdr:to>
          <xdr:col>2</xdr:col>
          <xdr:colOff>57150</xdr:colOff>
          <xdr:row>10</xdr:row>
          <xdr:rowOff>1428750</xdr:rowOff>
        </xdr:to>
        <xdr:pic>
          <xdr:nvPicPr>
            <xdr:cNvPr id="29741" name="Picture 45">
              <a:hlinkClick xmlns:r="http://schemas.openxmlformats.org/officeDocument/2006/relationships" r:id="rId24"/>
            </xdr:cNvPr>
            <xdr:cNvPicPr>
              <a:picLocks noChangeAspect="1" noChangeArrowheads="1"/>
              <a:extLst>
                <a:ext uri="{84589F7E-364E-4C9E-8A38-B11213B215E9}">
                  <a14:cameraTool cellRange="Lists!$C$29" spid="_x0000_s139963"/>
                </a:ext>
              </a:extLst>
            </xdr:cNvPicPr>
          </xdr:nvPicPr>
          <xdr:blipFill>
            <a:blip xmlns:r="http://schemas.openxmlformats.org/officeDocument/2006/relationships" r:embed="rId25"/>
            <a:srcRect/>
            <a:stretch>
              <a:fillRect/>
            </a:stretch>
          </xdr:blipFill>
          <xdr:spPr bwMode="auto">
            <a:xfrm>
              <a:off x="247650" y="66008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9525</xdr:rowOff>
        </xdr:from>
        <xdr:to>
          <xdr:col>6</xdr:col>
          <xdr:colOff>1963510</xdr:colOff>
          <xdr:row>3</xdr:row>
          <xdr:rowOff>757918</xdr:rowOff>
        </xdr:to>
        <xdr:pic>
          <xdr:nvPicPr>
            <xdr:cNvPr id="27678" name="Picture 30"/>
            <xdr:cNvPicPr>
              <a:picLocks noChangeAspect="1" noChangeArrowheads="1"/>
              <a:extLst>
                <a:ext uri="{84589F7E-364E-4C9E-8A38-B11213B215E9}">
                  <a14:cameraTool cellRange="Objectives!$E$24:$F$29" spid="_x0000_s143015"/>
                </a:ext>
              </a:extLst>
            </xdr:cNvPicPr>
          </xdr:nvPicPr>
          <xdr:blipFill>
            <a:blip xmlns:r="http://schemas.openxmlformats.org/officeDocument/2006/relationships" r:embed="rId1"/>
            <a:srcRect/>
            <a:stretch>
              <a:fillRect/>
            </a:stretch>
          </xdr:blipFill>
          <xdr:spPr bwMode="auto">
            <a:xfrm>
              <a:off x="2598964" y="200025"/>
              <a:ext cx="7419975" cy="1143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11</xdr:row>
          <xdr:rowOff>66675</xdr:rowOff>
        </xdr:from>
        <xdr:to>
          <xdr:col>3</xdr:col>
          <xdr:colOff>0</xdr:colOff>
          <xdr:row>11</xdr:row>
          <xdr:rowOff>266700</xdr:rowOff>
        </xdr:to>
        <xdr:pic>
          <xdr:nvPicPr>
            <xdr:cNvPr id="27679" name="Picture 31"/>
            <xdr:cNvPicPr>
              <a:picLocks noChangeAspect="1" noChangeArrowheads="1"/>
              <a:extLst>
                <a:ext uri="{84589F7E-364E-4C9E-8A38-B11213B215E9}">
                  <a14:cameraTool cellRange="Lists!$F$35" spid="_x0000_s143016"/>
                </a:ext>
              </a:extLst>
            </xdr:cNvPicPr>
          </xdr:nvPicPr>
          <xdr:blipFill>
            <a:blip xmlns:r="http://schemas.openxmlformats.org/officeDocument/2006/relationships" r:embed="rId2"/>
            <a:srcRect/>
            <a:stretch>
              <a:fillRect/>
            </a:stretch>
          </xdr:blipFill>
          <xdr:spPr bwMode="auto">
            <a:xfrm>
              <a:off x="0" y="620077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12</xdr:row>
          <xdr:rowOff>285750</xdr:rowOff>
        </xdr:from>
        <xdr:to>
          <xdr:col>3</xdr:col>
          <xdr:colOff>0</xdr:colOff>
          <xdr:row>12</xdr:row>
          <xdr:rowOff>485775</xdr:rowOff>
        </xdr:to>
        <xdr:pic>
          <xdr:nvPicPr>
            <xdr:cNvPr id="27680" name="Picture 32"/>
            <xdr:cNvPicPr>
              <a:picLocks noChangeAspect="1" noChangeArrowheads="1"/>
              <a:extLst>
                <a:ext uri="{84589F7E-364E-4C9E-8A38-B11213B215E9}">
                  <a14:cameraTool cellRange="Lists!$F$34" spid="_x0000_s143017"/>
                </a:ext>
              </a:extLst>
            </xdr:cNvPicPr>
          </xdr:nvPicPr>
          <xdr:blipFill>
            <a:blip xmlns:r="http://schemas.openxmlformats.org/officeDocument/2006/relationships" r:embed="rId3"/>
            <a:srcRect/>
            <a:stretch>
              <a:fillRect/>
            </a:stretch>
          </xdr:blipFill>
          <xdr:spPr bwMode="auto">
            <a:xfrm>
              <a:off x="0" y="79438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200025</xdr:rowOff>
        </xdr:from>
        <xdr:to>
          <xdr:col>2</xdr:col>
          <xdr:colOff>57150</xdr:colOff>
          <xdr:row>13</xdr:row>
          <xdr:rowOff>400050</xdr:rowOff>
        </xdr:to>
        <xdr:pic>
          <xdr:nvPicPr>
            <xdr:cNvPr id="27681" name="Picture 33">
              <a:hlinkClick xmlns:r="http://schemas.openxmlformats.org/officeDocument/2006/relationships" r:id="rId4"/>
            </xdr:cNvPr>
            <xdr:cNvPicPr>
              <a:picLocks noChangeAspect="1" noChangeArrowheads="1"/>
              <a:extLst>
                <a:ext uri="{84589F7E-364E-4C9E-8A38-B11213B215E9}">
                  <a14:cameraTool cellRange="Lists!$C$36" spid="_x0000_s143018"/>
                </a:ext>
              </a:extLst>
            </xdr:cNvPicPr>
          </xdr:nvPicPr>
          <xdr:blipFill>
            <a:blip xmlns:r="http://schemas.openxmlformats.org/officeDocument/2006/relationships" r:embed="rId5"/>
            <a:srcRect/>
            <a:stretch>
              <a:fillRect/>
            </a:stretch>
          </xdr:blipFill>
          <xdr:spPr bwMode="auto">
            <a:xfrm>
              <a:off x="247650" y="90011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695325</xdr:rowOff>
        </xdr:from>
        <xdr:to>
          <xdr:col>2</xdr:col>
          <xdr:colOff>66675</xdr:colOff>
          <xdr:row>12</xdr:row>
          <xdr:rowOff>895350</xdr:rowOff>
        </xdr:to>
        <xdr:pic>
          <xdr:nvPicPr>
            <xdr:cNvPr id="27682" name="Picture 34">
              <a:hlinkClick xmlns:r="http://schemas.openxmlformats.org/officeDocument/2006/relationships" r:id="rId6"/>
            </xdr:cNvPr>
            <xdr:cNvPicPr>
              <a:picLocks noChangeAspect="1" noChangeArrowheads="1"/>
              <a:extLst>
                <a:ext uri="{84589F7E-364E-4C9E-8A38-B11213B215E9}">
                  <a14:cameraTool cellRange="Lists!$C$37" spid="_x0000_s143019"/>
                </a:ext>
              </a:extLst>
            </xdr:cNvPicPr>
          </xdr:nvPicPr>
          <xdr:blipFill>
            <a:blip xmlns:r="http://schemas.openxmlformats.org/officeDocument/2006/relationships" r:embed="rId7"/>
            <a:srcRect/>
            <a:stretch>
              <a:fillRect/>
            </a:stretch>
          </xdr:blipFill>
          <xdr:spPr bwMode="auto">
            <a:xfrm>
              <a:off x="257175" y="83534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485775</xdr:rowOff>
        </xdr:from>
        <xdr:to>
          <xdr:col>2</xdr:col>
          <xdr:colOff>66675</xdr:colOff>
          <xdr:row>12</xdr:row>
          <xdr:rowOff>685800</xdr:rowOff>
        </xdr:to>
        <xdr:pic>
          <xdr:nvPicPr>
            <xdr:cNvPr id="27683" name="Picture 35">
              <a:hlinkClick xmlns:r="http://schemas.openxmlformats.org/officeDocument/2006/relationships" r:id="rId8"/>
            </xdr:cNvPr>
            <xdr:cNvPicPr>
              <a:picLocks noChangeAspect="1" noChangeArrowheads="1"/>
              <a:extLst>
                <a:ext uri="{84589F7E-364E-4C9E-8A38-B11213B215E9}">
                  <a14:cameraTool cellRange="Lists!$C$38" spid="_x0000_s143020"/>
                </a:ext>
              </a:extLst>
            </xdr:cNvPicPr>
          </xdr:nvPicPr>
          <xdr:blipFill>
            <a:blip xmlns:r="http://schemas.openxmlformats.org/officeDocument/2006/relationships" r:embed="rId9"/>
            <a:srcRect/>
            <a:stretch>
              <a:fillRect/>
            </a:stretch>
          </xdr:blipFill>
          <xdr:spPr bwMode="auto">
            <a:xfrm>
              <a:off x="257175" y="81438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323850</xdr:rowOff>
        </xdr:from>
        <xdr:to>
          <xdr:col>2</xdr:col>
          <xdr:colOff>57150</xdr:colOff>
          <xdr:row>11</xdr:row>
          <xdr:rowOff>523875</xdr:rowOff>
        </xdr:to>
        <xdr:pic>
          <xdr:nvPicPr>
            <xdr:cNvPr id="27684" name="Picture 36">
              <a:hlinkClick xmlns:r="http://schemas.openxmlformats.org/officeDocument/2006/relationships" r:id="rId10"/>
            </xdr:cNvPr>
            <xdr:cNvPicPr>
              <a:picLocks noChangeAspect="1" noChangeArrowheads="1"/>
              <a:extLst>
                <a:ext uri="{84589F7E-364E-4C9E-8A38-B11213B215E9}">
                  <a14:cameraTool cellRange="Lists!$C$28" spid="_x0000_s143021"/>
                </a:ext>
              </a:extLst>
            </xdr:cNvPicPr>
          </xdr:nvPicPr>
          <xdr:blipFill>
            <a:blip xmlns:r="http://schemas.openxmlformats.org/officeDocument/2006/relationships" r:embed="rId11"/>
            <a:srcRect/>
            <a:stretch>
              <a:fillRect/>
            </a:stretch>
          </xdr:blipFill>
          <xdr:spPr bwMode="auto">
            <a:xfrm>
              <a:off x="247650" y="64579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923925</xdr:rowOff>
        </xdr:from>
        <xdr:to>
          <xdr:col>2</xdr:col>
          <xdr:colOff>57150</xdr:colOff>
          <xdr:row>11</xdr:row>
          <xdr:rowOff>1123950</xdr:rowOff>
        </xdr:to>
        <xdr:pic>
          <xdr:nvPicPr>
            <xdr:cNvPr id="27685" name="Picture 37">
              <a:hlinkClick xmlns:r="http://schemas.openxmlformats.org/officeDocument/2006/relationships" r:id="rId12"/>
            </xdr:cNvPr>
            <xdr:cNvPicPr>
              <a:picLocks noChangeAspect="1" noChangeArrowheads="1"/>
              <a:extLst>
                <a:ext uri="{84589F7E-364E-4C9E-8A38-B11213B215E9}">
                  <a14:cameraTool cellRange="Lists!$C$31" spid="_x0000_s143022"/>
                </a:ext>
              </a:extLst>
            </xdr:cNvPicPr>
          </xdr:nvPicPr>
          <xdr:blipFill>
            <a:blip xmlns:r="http://schemas.openxmlformats.org/officeDocument/2006/relationships" r:embed="rId13"/>
            <a:srcRect/>
            <a:stretch>
              <a:fillRect/>
            </a:stretch>
          </xdr:blipFill>
          <xdr:spPr bwMode="auto">
            <a:xfrm>
              <a:off x="247650" y="70580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1133475</xdr:rowOff>
        </xdr:from>
        <xdr:to>
          <xdr:col>2</xdr:col>
          <xdr:colOff>57150</xdr:colOff>
          <xdr:row>13</xdr:row>
          <xdr:rowOff>190500</xdr:rowOff>
        </xdr:to>
        <xdr:pic>
          <xdr:nvPicPr>
            <xdr:cNvPr id="27686" name="Picture 38">
              <a:hlinkClick xmlns:r="http://schemas.openxmlformats.org/officeDocument/2006/relationships" r:id="rId14"/>
            </xdr:cNvPr>
            <xdr:cNvPicPr>
              <a:picLocks noChangeAspect="1" noChangeArrowheads="1"/>
              <a:extLst>
                <a:ext uri="{84589F7E-364E-4C9E-8A38-B11213B215E9}">
                  <a14:cameraTool cellRange="Lists!$C$35" spid="_x0000_s143023"/>
                </a:ext>
              </a:extLst>
            </xdr:cNvPicPr>
          </xdr:nvPicPr>
          <xdr:blipFill>
            <a:blip xmlns:r="http://schemas.openxmlformats.org/officeDocument/2006/relationships" r:embed="rId15"/>
            <a:srcRect/>
            <a:stretch>
              <a:fillRect/>
            </a:stretch>
          </xdr:blipFill>
          <xdr:spPr bwMode="auto">
            <a:xfrm>
              <a:off x="247650" y="87915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0</xdr:rowOff>
        </xdr:from>
        <xdr:to>
          <xdr:col>2</xdr:col>
          <xdr:colOff>57150</xdr:colOff>
          <xdr:row>12</xdr:row>
          <xdr:rowOff>200025</xdr:rowOff>
        </xdr:to>
        <xdr:pic>
          <xdr:nvPicPr>
            <xdr:cNvPr id="27687" name="Picture 39">
              <a:hlinkClick xmlns:r="http://schemas.openxmlformats.org/officeDocument/2006/relationships" r:id="rId16"/>
            </xdr:cNvPr>
            <xdr:cNvPicPr>
              <a:picLocks noChangeAspect="1" noChangeArrowheads="1"/>
              <a:extLst>
                <a:ext uri="{84589F7E-364E-4C9E-8A38-B11213B215E9}">
                  <a14:cameraTool cellRange="Lists!$C$34" spid="_x0000_s143024"/>
                </a:ext>
              </a:extLst>
            </xdr:cNvPicPr>
          </xdr:nvPicPr>
          <xdr:blipFill>
            <a:blip xmlns:r="http://schemas.openxmlformats.org/officeDocument/2006/relationships" r:embed="rId17"/>
            <a:srcRect/>
            <a:stretch>
              <a:fillRect/>
            </a:stretch>
          </xdr:blipFill>
          <xdr:spPr bwMode="auto">
            <a:xfrm>
              <a:off x="247650" y="76581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1123950</xdr:rowOff>
        </xdr:from>
        <xdr:to>
          <xdr:col>2</xdr:col>
          <xdr:colOff>57150</xdr:colOff>
          <xdr:row>11</xdr:row>
          <xdr:rowOff>1323975</xdr:rowOff>
        </xdr:to>
        <xdr:pic>
          <xdr:nvPicPr>
            <xdr:cNvPr id="27688" name="Picture 40">
              <a:hlinkClick xmlns:r="http://schemas.openxmlformats.org/officeDocument/2006/relationships" r:id="rId18"/>
            </xdr:cNvPr>
            <xdr:cNvPicPr>
              <a:picLocks noChangeAspect="1" noChangeArrowheads="1"/>
              <a:extLst>
                <a:ext uri="{84589F7E-364E-4C9E-8A38-B11213B215E9}">
                  <a14:cameraTool cellRange="Lists!$C$32" spid="_x0000_s143025"/>
                </a:ext>
              </a:extLst>
            </xdr:cNvPicPr>
          </xdr:nvPicPr>
          <xdr:blipFill>
            <a:blip xmlns:r="http://schemas.openxmlformats.org/officeDocument/2006/relationships" r:embed="rId19"/>
            <a:srcRect/>
            <a:stretch>
              <a:fillRect/>
            </a:stretch>
          </xdr:blipFill>
          <xdr:spPr bwMode="auto">
            <a:xfrm>
              <a:off x="247650" y="72580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723900</xdr:rowOff>
        </xdr:from>
        <xdr:to>
          <xdr:col>2</xdr:col>
          <xdr:colOff>57150</xdr:colOff>
          <xdr:row>11</xdr:row>
          <xdr:rowOff>923925</xdr:rowOff>
        </xdr:to>
        <xdr:pic>
          <xdr:nvPicPr>
            <xdr:cNvPr id="27689" name="Picture 41">
              <a:hlinkClick xmlns:r="http://schemas.openxmlformats.org/officeDocument/2006/relationships" r:id="rId20"/>
            </xdr:cNvPr>
            <xdr:cNvPicPr>
              <a:picLocks noChangeAspect="1" noChangeArrowheads="1"/>
              <a:extLst>
                <a:ext uri="{84589F7E-364E-4C9E-8A38-B11213B215E9}">
                  <a14:cameraTool cellRange="Lists!$C$30" spid="_x0000_s143026"/>
                </a:ext>
              </a:extLst>
            </xdr:cNvPicPr>
          </xdr:nvPicPr>
          <xdr:blipFill>
            <a:blip xmlns:r="http://schemas.openxmlformats.org/officeDocument/2006/relationships" r:embed="rId21"/>
            <a:srcRect/>
            <a:stretch>
              <a:fillRect/>
            </a:stretch>
          </xdr:blipFill>
          <xdr:spPr bwMode="auto">
            <a:xfrm>
              <a:off x="247650" y="68580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1323975</xdr:rowOff>
        </xdr:from>
        <xdr:to>
          <xdr:col>2</xdr:col>
          <xdr:colOff>57150</xdr:colOff>
          <xdr:row>12</xdr:row>
          <xdr:rowOff>0</xdr:rowOff>
        </xdr:to>
        <xdr:pic>
          <xdr:nvPicPr>
            <xdr:cNvPr id="27690" name="Picture 42">
              <a:hlinkClick xmlns:r="http://schemas.openxmlformats.org/officeDocument/2006/relationships" r:id="rId22"/>
            </xdr:cNvPr>
            <xdr:cNvPicPr>
              <a:picLocks noChangeAspect="1" noChangeArrowheads="1"/>
              <a:extLst>
                <a:ext uri="{84589F7E-364E-4C9E-8A38-B11213B215E9}">
                  <a14:cameraTool cellRange="Lists!$C$33" spid="_x0000_s143027"/>
                </a:ext>
              </a:extLst>
            </xdr:cNvPicPr>
          </xdr:nvPicPr>
          <xdr:blipFill>
            <a:blip xmlns:r="http://schemas.openxmlformats.org/officeDocument/2006/relationships" r:embed="rId23"/>
            <a:srcRect/>
            <a:stretch>
              <a:fillRect/>
            </a:stretch>
          </xdr:blipFill>
          <xdr:spPr bwMode="auto">
            <a:xfrm>
              <a:off x="247650" y="74580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523875</xdr:rowOff>
        </xdr:from>
        <xdr:to>
          <xdr:col>2</xdr:col>
          <xdr:colOff>57150</xdr:colOff>
          <xdr:row>11</xdr:row>
          <xdr:rowOff>723900</xdr:rowOff>
        </xdr:to>
        <xdr:pic>
          <xdr:nvPicPr>
            <xdr:cNvPr id="27691" name="Picture 43">
              <a:hlinkClick xmlns:r="http://schemas.openxmlformats.org/officeDocument/2006/relationships" r:id="rId24"/>
            </xdr:cNvPr>
            <xdr:cNvPicPr>
              <a:picLocks noChangeAspect="1" noChangeArrowheads="1"/>
              <a:extLst>
                <a:ext uri="{84589F7E-364E-4C9E-8A38-B11213B215E9}">
                  <a14:cameraTool cellRange="Lists!$C$29" spid="_x0000_s143028"/>
                </a:ext>
              </a:extLst>
            </xdr:cNvPicPr>
          </xdr:nvPicPr>
          <xdr:blipFill>
            <a:blip xmlns:r="http://schemas.openxmlformats.org/officeDocument/2006/relationships" r:embed="rId25"/>
            <a:srcRect/>
            <a:stretch>
              <a:fillRect/>
            </a:stretch>
          </xdr:blipFill>
          <xdr:spPr bwMode="auto">
            <a:xfrm>
              <a:off x="247650" y="66579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6</xdr:col>
          <xdr:colOff>1990725</xdr:colOff>
          <xdr:row>3</xdr:row>
          <xdr:rowOff>752475</xdr:rowOff>
        </xdr:to>
        <xdr:pic>
          <xdr:nvPicPr>
            <xdr:cNvPr id="28698" name="Picture 26"/>
            <xdr:cNvPicPr>
              <a:picLocks noChangeAspect="1" noChangeArrowheads="1"/>
              <a:extLst>
                <a:ext uri="{84589F7E-364E-4C9E-8A38-B11213B215E9}">
                  <a14:cameraTool cellRange="Objectives!$E$31:$F$36" spid="_x0000_s144035"/>
                </a:ext>
              </a:extLst>
            </xdr:cNvPicPr>
          </xdr:nvPicPr>
          <xdr:blipFill>
            <a:blip xmlns:r="http://schemas.openxmlformats.org/officeDocument/2006/relationships" r:embed="rId1"/>
            <a:srcRect/>
            <a:stretch>
              <a:fillRect/>
            </a:stretch>
          </xdr:blipFill>
          <xdr:spPr bwMode="auto">
            <a:xfrm>
              <a:off x="2590800" y="19050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11</xdr:row>
          <xdr:rowOff>57150</xdr:rowOff>
        </xdr:from>
        <xdr:to>
          <xdr:col>3</xdr:col>
          <xdr:colOff>0</xdr:colOff>
          <xdr:row>11</xdr:row>
          <xdr:rowOff>257175</xdr:rowOff>
        </xdr:to>
        <xdr:pic>
          <xdr:nvPicPr>
            <xdr:cNvPr id="28699" name="Picture 27"/>
            <xdr:cNvPicPr>
              <a:picLocks noChangeAspect="1" noChangeArrowheads="1"/>
              <a:extLst>
                <a:ext uri="{84589F7E-364E-4C9E-8A38-B11213B215E9}">
                  <a14:cameraTool cellRange="Lists!$F$35" spid="_x0000_s144036"/>
                </a:ext>
              </a:extLst>
            </xdr:cNvPicPr>
          </xdr:nvPicPr>
          <xdr:blipFill>
            <a:blip xmlns:r="http://schemas.openxmlformats.org/officeDocument/2006/relationships" r:embed="rId2"/>
            <a:srcRect/>
            <a:stretch>
              <a:fillRect/>
            </a:stretch>
          </xdr:blipFill>
          <xdr:spPr bwMode="auto">
            <a:xfrm>
              <a:off x="0" y="61912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13</xdr:row>
          <xdr:rowOff>466725</xdr:rowOff>
        </xdr:from>
        <xdr:to>
          <xdr:col>3</xdr:col>
          <xdr:colOff>0</xdr:colOff>
          <xdr:row>13</xdr:row>
          <xdr:rowOff>666750</xdr:rowOff>
        </xdr:to>
        <xdr:pic>
          <xdr:nvPicPr>
            <xdr:cNvPr id="28700" name="Picture 28"/>
            <xdr:cNvPicPr>
              <a:picLocks noChangeAspect="1" noChangeArrowheads="1"/>
              <a:extLst>
                <a:ext uri="{84589F7E-364E-4C9E-8A38-B11213B215E9}">
                  <a14:cameraTool cellRange="Lists!$F$34" spid="_x0000_s144037"/>
                </a:ext>
              </a:extLst>
            </xdr:cNvPicPr>
          </xdr:nvPicPr>
          <xdr:blipFill>
            <a:blip xmlns:r="http://schemas.openxmlformats.org/officeDocument/2006/relationships" r:embed="rId3"/>
            <a:srcRect/>
            <a:stretch>
              <a:fillRect/>
            </a:stretch>
          </xdr:blipFill>
          <xdr:spPr bwMode="auto">
            <a:xfrm>
              <a:off x="0" y="79343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14</xdr:row>
          <xdr:rowOff>571500</xdr:rowOff>
        </xdr:from>
        <xdr:to>
          <xdr:col>2</xdr:col>
          <xdr:colOff>57150</xdr:colOff>
          <xdr:row>14</xdr:row>
          <xdr:rowOff>771525</xdr:rowOff>
        </xdr:to>
        <xdr:pic>
          <xdr:nvPicPr>
            <xdr:cNvPr id="28701" name="Picture 29">
              <a:hlinkClick xmlns:r="http://schemas.openxmlformats.org/officeDocument/2006/relationships" r:id="rId4"/>
            </xdr:cNvPr>
            <xdr:cNvPicPr>
              <a:picLocks noChangeAspect="1" noChangeArrowheads="1"/>
              <a:extLst>
                <a:ext uri="{84589F7E-364E-4C9E-8A38-B11213B215E9}">
                  <a14:cameraTool cellRange="Lists!$C$36" spid="_x0000_s144038"/>
                </a:ext>
              </a:extLst>
            </xdr:cNvPicPr>
          </xdr:nvPicPr>
          <xdr:blipFill>
            <a:blip xmlns:r="http://schemas.openxmlformats.org/officeDocument/2006/relationships" r:embed="rId5"/>
            <a:srcRect/>
            <a:stretch>
              <a:fillRect/>
            </a:stretch>
          </xdr:blipFill>
          <xdr:spPr bwMode="auto">
            <a:xfrm>
              <a:off x="247650" y="89916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13</xdr:row>
          <xdr:rowOff>876300</xdr:rowOff>
        </xdr:from>
        <xdr:to>
          <xdr:col>2</xdr:col>
          <xdr:colOff>66675</xdr:colOff>
          <xdr:row>14</xdr:row>
          <xdr:rowOff>123825</xdr:rowOff>
        </xdr:to>
        <xdr:pic>
          <xdr:nvPicPr>
            <xdr:cNvPr id="28702" name="Picture 30">
              <a:hlinkClick xmlns:r="http://schemas.openxmlformats.org/officeDocument/2006/relationships" r:id="rId6"/>
            </xdr:cNvPr>
            <xdr:cNvPicPr>
              <a:picLocks noChangeAspect="1" noChangeArrowheads="1"/>
              <a:extLst>
                <a:ext uri="{84589F7E-364E-4C9E-8A38-B11213B215E9}">
                  <a14:cameraTool cellRange="Lists!$C$37" spid="_x0000_s144039"/>
                </a:ext>
              </a:extLst>
            </xdr:cNvPicPr>
          </xdr:nvPicPr>
          <xdr:blipFill>
            <a:blip xmlns:r="http://schemas.openxmlformats.org/officeDocument/2006/relationships" r:embed="rId7"/>
            <a:srcRect/>
            <a:stretch>
              <a:fillRect/>
            </a:stretch>
          </xdr:blipFill>
          <xdr:spPr bwMode="auto">
            <a:xfrm>
              <a:off x="257175" y="83439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13</xdr:row>
          <xdr:rowOff>666750</xdr:rowOff>
        </xdr:from>
        <xdr:to>
          <xdr:col>2</xdr:col>
          <xdr:colOff>66675</xdr:colOff>
          <xdr:row>13</xdr:row>
          <xdr:rowOff>866775</xdr:rowOff>
        </xdr:to>
        <xdr:pic>
          <xdr:nvPicPr>
            <xdr:cNvPr id="28703" name="Picture 31">
              <a:hlinkClick xmlns:r="http://schemas.openxmlformats.org/officeDocument/2006/relationships" r:id="rId8"/>
            </xdr:cNvPr>
            <xdr:cNvPicPr>
              <a:picLocks noChangeAspect="1" noChangeArrowheads="1"/>
              <a:extLst>
                <a:ext uri="{84589F7E-364E-4C9E-8A38-B11213B215E9}">
                  <a14:cameraTool cellRange="Lists!$C$38" spid="_x0000_s144040"/>
                </a:ext>
              </a:extLst>
            </xdr:cNvPicPr>
          </xdr:nvPicPr>
          <xdr:blipFill>
            <a:blip xmlns:r="http://schemas.openxmlformats.org/officeDocument/2006/relationships" r:embed="rId9"/>
            <a:srcRect/>
            <a:stretch>
              <a:fillRect/>
            </a:stretch>
          </xdr:blipFill>
          <xdr:spPr bwMode="auto">
            <a:xfrm>
              <a:off x="257175" y="81343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314325</xdr:rowOff>
        </xdr:from>
        <xdr:to>
          <xdr:col>2</xdr:col>
          <xdr:colOff>57150</xdr:colOff>
          <xdr:row>11</xdr:row>
          <xdr:rowOff>514350</xdr:rowOff>
        </xdr:to>
        <xdr:pic>
          <xdr:nvPicPr>
            <xdr:cNvPr id="28704" name="Picture 32">
              <a:hlinkClick xmlns:r="http://schemas.openxmlformats.org/officeDocument/2006/relationships" r:id="rId10"/>
            </xdr:cNvPr>
            <xdr:cNvPicPr>
              <a:picLocks noChangeAspect="1" noChangeArrowheads="1"/>
              <a:extLst>
                <a:ext uri="{84589F7E-364E-4C9E-8A38-B11213B215E9}">
                  <a14:cameraTool cellRange="Lists!$C$28" spid="_x0000_s144041"/>
                </a:ext>
              </a:extLst>
            </xdr:cNvPicPr>
          </xdr:nvPicPr>
          <xdr:blipFill>
            <a:blip xmlns:r="http://schemas.openxmlformats.org/officeDocument/2006/relationships" r:embed="rId11"/>
            <a:srcRect/>
            <a:stretch>
              <a:fillRect/>
            </a:stretch>
          </xdr:blipFill>
          <xdr:spPr bwMode="auto">
            <a:xfrm>
              <a:off x="247650" y="64484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914400</xdr:rowOff>
        </xdr:from>
        <xdr:to>
          <xdr:col>2</xdr:col>
          <xdr:colOff>57150</xdr:colOff>
          <xdr:row>12</xdr:row>
          <xdr:rowOff>161925</xdr:rowOff>
        </xdr:to>
        <xdr:pic>
          <xdr:nvPicPr>
            <xdr:cNvPr id="28705" name="Picture 33">
              <a:hlinkClick xmlns:r="http://schemas.openxmlformats.org/officeDocument/2006/relationships" r:id="rId12"/>
            </xdr:cNvPr>
            <xdr:cNvPicPr>
              <a:picLocks noChangeAspect="1" noChangeArrowheads="1"/>
              <a:extLst>
                <a:ext uri="{84589F7E-364E-4C9E-8A38-B11213B215E9}">
                  <a14:cameraTool cellRange="Lists!$C$31" spid="_x0000_s144042"/>
                </a:ext>
              </a:extLst>
            </xdr:cNvPicPr>
          </xdr:nvPicPr>
          <xdr:blipFill>
            <a:blip xmlns:r="http://schemas.openxmlformats.org/officeDocument/2006/relationships" r:embed="rId13"/>
            <a:srcRect/>
            <a:stretch>
              <a:fillRect/>
            </a:stretch>
          </xdr:blipFill>
          <xdr:spPr bwMode="auto">
            <a:xfrm>
              <a:off x="247650" y="70485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14</xdr:row>
          <xdr:rowOff>361950</xdr:rowOff>
        </xdr:from>
        <xdr:to>
          <xdr:col>2</xdr:col>
          <xdr:colOff>57150</xdr:colOff>
          <xdr:row>14</xdr:row>
          <xdr:rowOff>561975</xdr:rowOff>
        </xdr:to>
        <xdr:pic>
          <xdr:nvPicPr>
            <xdr:cNvPr id="28706" name="Picture 34">
              <a:hlinkClick xmlns:r="http://schemas.openxmlformats.org/officeDocument/2006/relationships" r:id="rId14"/>
            </xdr:cNvPr>
            <xdr:cNvPicPr>
              <a:picLocks noChangeAspect="1" noChangeArrowheads="1"/>
              <a:extLst>
                <a:ext uri="{84589F7E-364E-4C9E-8A38-B11213B215E9}">
                  <a14:cameraTool cellRange="Lists!$C$35" spid="_x0000_s144043"/>
                </a:ext>
              </a:extLst>
            </xdr:cNvPicPr>
          </xdr:nvPicPr>
          <xdr:blipFill>
            <a:blip xmlns:r="http://schemas.openxmlformats.org/officeDocument/2006/relationships" r:embed="rId15"/>
            <a:srcRect/>
            <a:stretch>
              <a:fillRect/>
            </a:stretch>
          </xdr:blipFill>
          <xdr:spPr bwMode="auto">
            <a:xfrm>
              <a:off x="247650" y="87820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180975</xdr:rowOff>
        </xdr:from>
        <xdr:to>
          <xdr:col>2</xdr:col>
          <xdr:colOff>57150</xdr:colOff>
          <xdr:row>13</xdr:row>
          <xdr:rowOff>381000</xdr:rowOff>
        </xdr:to>
        <xdr:pic>
          <xdr:nvPicPr>
            <xdr:cNvPr id="28707" name="Picture 35">
              <a:hlinkClick xmlns:r="http://schemas.openxmlformats.org/officeDocument/2006/relationships" r:id="rId16"/>
            </xdr:cNvPr>
            <xdr:cNvPicPr>
              <a:picLocks noChangeAspect="1" noChangeArrowheads="1"/>
              <a:extLst>
                <a:ext uri="{84589F7E-364E-4C9E-8A38-B11213B215E9}">
                  <a14:cameraTool cellRange="Lists!$C$34" spid="_x0000_s144044"/>
                </a:ext>
              </a:extLst>
            </xdr:cNvPicPr>
          </xdr:nvPicPr>
          <xdr:blipFill>
            <a:blip xmlns:r="http://schemas.openxmlformats.org/officeDocument/2006/relationships" r:embed="rId17"/>
            <a:srcRect/>
            <a:stretch>
              <a:fillRect/>
            </a:stretch>
          </xdr:blipFill>
          <xdr:spPr bwMode="auto">
            <a:xfrm>
              <a:off x="247650" y="76485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161925</xdr:rowOff>
        </xdr:from>
        <xdr:to>
          <xdr:col>2</xdr:col>
          <xdr:colOff>57150</xdr:colOff>
          <xdr:row>12</xdr:row>
          <xdr:rowOff>361950</xdr:rowOff>
        </xdr:to>
        <xdr:pic>
          <xdr:nvPicPr>
            <xdr:cNvPr id="28708" name="Picture 36">
              <a:hlinkClick xmlns:r="http://schemas.openxmlformats.org/officeDocument/2006/relationships" r:id="rId18"/>
            </xdr:cNvPr>
            <xdr:cNvPicPr>
              <a:picLocks noChangeAspect="1" noChangeArrowheads="1"/>
              <a:extLst>
                <a:ext uri="{84589F7E-364E-4C9E-8A38-B11213B215E9}">
                  <a14:cameraTool cellRange="Lists!$C$32" spid="_x0000_s144045"/>
                </a:ext>
              </a:extLst>
            </xdr:cNvPicPr>
          </xdr:nvPicPr>
          <xdr:blipFill>
            <a:blip xmlns:r="http://schemas.openxmlformats.org/officeDocument/2006/relationships" r:embed="rId19"/>
            <a:srcRect/>
            <a:stretch>
              <a:fillRect/>
            </a:stretch>
          </xdr:blipFill>
          <xdr:spPr bwMode="auto">
            <a:xfrm>
              <a:off x="247650" y="72485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714375</xdr:rowOff>
        </xdr:from>
        <xdr:to>
          <xdr:col>2</xdr:col>
          <xdr:colOff>57150</xdr:colOff>
          <xdr:row>11</xdr:row>
          <xdr:rowOff>914400</xdr:rowOff>
        </xdr:to>
        <xdr:pic>
          <xdr:nvPicPr>
            <xdr:cNvPr id="28709" name="Picture 37">
              <a:hlinkClick xmlns:r="http://schemas.openxmlformats.org/officeDocument/2006/relationships" r:id="rId20"/>
            </xdr:cNvPr>
            <xdr:cNvPicPr>
              <a:picLocks noChangeAspect="1" noChangeArrowheads="1"/>
              <a:extLst>
                <a:ext uri="{84589F7E-364E-4C9E-8A38-B11213B215E9}">
                  <a14:cameraTool cellRange="Lists!$C$30" spid="_x0000_s144046"/>
                </a:ext>
              </a:extLst>
            </xdr:cNvPicPr>
          </xdr:nvPicPr>
          <xdr:blipFill>
            <a:blip xmlns:r="http://schemas.openxmlformats.org/officeDocument/2006/relationships" r:embed="rId21"/>
            <a:srcRect/>
            <a:stretch>
              <a:fillRect/>
            </a:stretch>
          </xdr:blipFill>
          <xdr:spPr bwMode="auto">
            <a:xfrm>
              <a:off x="247650" y="68484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361950</xdr:rowOff>
        </xdr:from>
        <xdr:to>
          <xdr:col>2</xdr:col>
          <xdr:colOff>57150</xdr:colOff>
          <xdr:row>13</xdr:row>
          <xdr:rowOff>180975</xdr:rowOff>
        </xdr:to>
        <xdr:pic>
          <xdr:nvPicPr>
            <xdr:cNvPr id="28710" name="Picture 38">
              <a:hlinkClick xmlns:r="http://schemas.openxmlformats.org/officeDocument/2006/relationships" r:id="rId22"/>
            </xdr:cNvPr>
            <xdr:cNvPicPr>
              <a:picLocks noChangeAspect="1" noChangeArrowheads="1"/>
              <a:extLst>
                <a:ext uri="{84589F7E-364E-4C9E-8A38-B11213B215E9}">
                  <a14:cameraTool cellRange="Lists!$C$33" spid="_x0000_s144047"/>
                </a:ext>
              </a:extLst>
            </xdr:cNvPicPr>
          </xdr:nvPicPr>
          <xdr:blipFill>
            <a:blip xmlns:r="http://schemas.openxmlformats.org/officeDocument/2006/relationships" r:embed="rId23"/>
            <a:srcRect/>
            <a:stretch>
              <a:fillRect/>
            </a:stretch>
          </xdr:blipFill>
          <xdr:spPr bwMode="auto">
            <a:xfrm>
              <a:off x="247650" y="74485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514350</xdr:rowOff>
        </xdr:from>
        <xdr:to>
          <xdr:col>2</xdr:col>
          <xdr:colOff>57150</xdr:colOff>
          <xdr:row>11</xdr:row>
          <xdr:rowOff>714375</xdr:rowOff>
        </xdr:to>
        <xdr:pic>
          <xdr:nvPicPr>
            <xdr:cNvPr id="28711" name="Picture 39">
              <a:hlinkClick xmlns:r="http://schemas.openxmlformats.org/officeDocument/2006/relationships" r:id="rId24"/>
            </xdr:cNvPr>
            <xdr:cNvPicPr>
              <a:picLocks noChangeAspect="1" noChangeArrowheads="1"/>
              <a:extLst>
                <a:ext uri="{84589F7E-364E-4C9E-8A38-B11213B215E9}">
                  <a14:cameraTool cellRange="Lists!$C$29" spid="_x0000_s144048"/>
                </a:ext>
              </a:extLst>
            </xdr:cNvPicPr>
          </xdr:nvPicPr>
          <xdr:blipFill>
            <a:blip xmlns:r="http://schemas.openxmlformats.org/officeDocument/2006/relationships" r:embed="rId25"/>
            <a:srcRect/>
            <a:stretch>
              <a:fillRect/>
            </a:stretch>
          </xdr:blipFill>
          <xdr:spPr bwMode="auto">
            <a:xfrm>
              <a:off x="247650" y="66484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19050</xdr:rowOff>
        </xdr:from>
        <xdr:to>
          <xdr:col>6</xdr:col>
          <xdr:colOff>1990725</xdr:colOff>
          <xdr:row>3</xdr:row>
          <xdr:rowOff>771525</xdr:rowOff>
        </xdr:to>
        <xdr:pic>
          <xdr:nvPicPr>
            <xdr:cNvPr id="23591" name="Picture 39"/>
            <xdr:cNvPicPr>
              <a:picLocks noChangeAspect="1" noChangeArrowheads="1"/>
              <a:extLst>
                <a:ext uri="{84589F7E-364E-4C9E-8A38-B11213B215E9}">
                  <a14:cameraTool cellRange="Objectives!$E$38:$F$43" spid="_x0000_s140963"/>
                </a:ext>
              </a:extLst>
            </xdr:cNvPicPr>
          </xdr:nvPicPr>
          <xdr:blipFill>
            <a:blip xmlns:r="http://schemas.openxmlformats.org/officeDocument/2006/relationships" r:embed="rId1"/>
            <a:srcRect/>
            <a:stretch>
              <a:fillRect/>
            </a:stretch>
          </xdr:blipFill>
          <xdr:spPr bwMode="auto">
            <a:xfrm>
              <a:off x="2590800" y="209550"/>
              <a:ext cx="7429500" cy="11525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9</xdr:row>
          <xdr:rowOff>247650</xdr:rowOff>
        </xdr:from>
        <xdr:to>
          <xdr:col>3</xdr:col>
          <xdr:colOff>0</xdr:colOff>
          <xdr:row>9</xdr:row>
          <xdr:rowOff>447675</xdr:rowOff>
        </xdr:to>
        <xdr:pic>
          <xdr:nvPicPr>
            <xdr:cNvPr id="23592" name="Picture 40"/>
            <xdr:cNvPicPr>
              <a:picLocks noChangeAspect="1" noChangeArrowheads="1"/>
              <a:extLst>
                <a:ext uri="{84589F7E-364E-4C9E-8A38-B11213B215E9}">
                  <a14:cameraTool cellRange="Lists!$F$35" spid="_x0000_s140964"/>
                </a:ext>
              </a:extLst>
            </xdr:cNvPicPr>
          </xdr:nvPicPr>
          <xdr:blipFill>
            <a:blip xmlns:r="http://schemas.openxmlformats.org/officeDocument/2006/relationships" r:embed="rId2"/>
            <a:srcRect/>
            <a:stretch>
              <a:fillRect/>
            </a:stretch>
          </xdr:blipFill>
          <xdr:spPr bwMode="auto">
            <a:xfrm>
              <a:off x="0" y="61912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10</xdr:row>
          <xdr:rowOff>466725</xdr:rowOff>
        </xdr:from>
        <xdr:to>
          <xdr:col>3</xdr:col>
          <xdr:colOff>0</xdr:colOff>
          <xdr:row>10</xdr:row>
          <xdr:rowOff>666750</xdr:rowOff>
        </xdr:to>
        <xdr:pic>
          <xdr:nvPicPr>
            <xdr:cNvPr id="23593" name="Picture 41"/>
            <xdr:cNvPicPr>
              <a:picLocks noChangeAspect="1" noChangeArrowheads="1"/>
              <a:extLst>
                <a:ext uri="{84589F7E-364E-4C9E-8A38-B11213B215E9}">
                  <a14:cameraTool cellRange="Lists!$F$34" spid="_x0000_s140965"/>
                </a:ext>
              </a:extLst>
            </xdr:cNvPicPr>
          </xdr:nvPicPr>
          <xdr:blipFill>
            <a:blip xmlns:r="http://schemas.openxmlformats.org/officeDocument/2006/relationships" r:embed="rId3"/>
            <a:srcRect/>
            <a:stretch>
              <a:fillRect/>
            </a:stretch>
          </xdr:blipFill>
          <xdr:spPr bwMode="auto">
            <a:xfrm>
              <a:off x="0" y="79343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571500</xdr:rowOff>
        </xdr:from>
        <xdr:to>
          <xdr:col>2</xdr:col>
          <xdr:colOff>57150</xdr:colOff>
          <xdr:row>11</xdr:row>
          <xdr:rowOff>771525</xdr:rowOff>
        </xdr:to>
        <xdr:pic>
          <xdr:nvPicPr>
            <xdr:cNvPr id="23594" name="Picture 42">
              <a:hlinkClick xmlns:r="http://schemas.openxmlformats.org/officeDocument/2006/relationships" r:id="rId4"/>
            </xdr:cNvPr>
            <xdr:cNvPicPr>
              <a:picLocks noChangeAspect="1" noChangeArrowheads="1"/>
              <a:extLst>
                <a:ext uri="{84589F7E-364E-4C9E-8A38-B11213B215E9}">
                  <a14:cameraTool cellRange="Lists!$C$36" spid="_x0000_s140966"/>
                </a:ext>
              </a:extLst>
            </xdr:cNvPicPr>
          </xdr:nvPicPr>
          <xdr:blipFill>
            <a:blip xmlns:r="http://schemas.openxmlformats.org/officeDocument/2006/relationships" r:embed="rId5"/>
            <a:srcRect/>
            <a:stretch>
              <a:fillRect/>
            </a:stretch>
          </xdr:blipFill>
          <xdr:spPr bwMode="auto">
            <a:xfrm>
              <a:off x="247650" y="89916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10</xdr:row>
          <xdr:rowOff>876300</xdr:rowOff>
        </xdr:from>
        <xdr:to>
          <xdr:col>2</xdr:col>
          <xdr:colOff>66675</xdr:colOff>
          <xdr:row>11</xdr:row>
          <xdr:rowOff>123825</xdr:rowOff>
        </xdr:to>
        <xdr:pic>
          <xdr:nvPicPr>
            <xdr:cNvPr id="23595" name="Picture 43">
              <a:hlinkClick xmlns:r="http://schemas.openxmlformats.org/officeDocument/2006/relationships" r:id="rId6"/>
            </xdr:cNvPr>
            <xdr:cNvPicPr>
              <a:picLocks noChangeAspect="1" noChangeArrowheads="1"/>
              <a:extLst>
                <a:ext uri="{84589F7E-364E-4C9E-8A38-B11213B215E9}">
                  <a14:cameraTool cellRange="Lists!$C$37" spid="_x0000_s140967"/>
                </a:ext>
              </a:extLst>
            </xdr:cNvPicPr>
          </xdr:nvPicPr>
          <xdr:blipFill>
            <a:blip xmlns:r="http://schemas.openxmlformats.org/officeDocument/2006/relationships" r:embed="rId7"/>
            <a:srcRect/>
            <a:stretch>
              <a:fillRect/>
            </a:stretch>
          </xdr:blipFill>
          <xdr:spPr bwMode="auto">
            <a:xfrm>
              <a:off x="257175" y="83439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10</xdr:row>
          <xdr:rowOff>666750</xdr:rowOff>
        </xdr:from>
        <xdr:to>
          <xdr:col>2</xdr:col>
          <xdr:colOff>66675</xdr:colOff>
          <xdr:row>10</xdr:row>
          <xdr:rowOff>866775</xdr:rowOff>
        </xdr:to>
        <xdr:pic>
          <xdr:nvPicPr>
            <xdr:cNvPr id="23596" name="Picture 44">
              <a:hlinkClick xmlns:r="http://schemas.openxmlformats.org/officeDocument/2006/relationships" r:id="rId8"/>
            </xdr:cNvPr>
            <xdr:cNvPicPr>
              <a:picLocks noChangeAspect="1" noChangeArrowheads="1"/>
              <a:extLst>
                <a:ext uri="{84589F7E-364E-4C9E-8A38-B11213B215E9}">
                  <a14:cameraTool cellRange="Lists!$C$38" spid="_x0000_s140968"/>
                </a:ext>
              </a:extLst>
            </xdr:cNvPicPr>
          </xdr:nvPicPr>
          <xdr:blipFill>
            <a:blip xmlns:r="http://schemas.openxmlformats.org/officeDocument/2006/relationships" r:embed="rId9"/>
            <a:srcRect/>
            <a:stretch>
              <a:fillRect/>
            </a:stretch>
          </xdr:blipFill>
          <xdr:spPr bwMode="auto">
            <a:xfrm>
              <a:off x="257175" y="81343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504825</xdr:rowOff>
        </xdr:from>
        <xdr:to>
          <xdr:col>2</xdr:col>
          <xdr:colOff>57150</xdr:colOff>
          <xdr:row>9</xdr:row>
          <xdr:rowOff>704850</xdr:rowOff>
        </xdr:to>
        <xdr:pic>
          <xdr:nvPicPr>
            <xdr:cNvPr id="23597" name="Picture 45">
              <a:hlinkClick xmlns:r="http://schemas.openxmlformats.org/officeDocument/2006/relationships" r:id="rId10"/>
            </xdr:cNvPr>
            <xdr:cNvPicPr>
              <a:picLocks noChangeAspect="1" noChangeArrowheads="1"/>
              <a:extLst>
                <a:ext uri="{84589F7E-364E-4C9E-8A38-B11213B215E9}">
                  <a14:cameraTool cellRange="Lists!$C$28" spid="_x0000_s140969"/>
                </a:ext>
              </a:extLst>
            </xdr:cNvPicPr>
          </xdr:nvPicPr>
          <xdr:blipFill>
            <a:blip xmlns:r="http://schemas.openxmlformats.org/officeDocument/2006/relationships" r:embed="rId11"/>
            <a:srcRect/>
            <a:stretch>
              <a:fillRect/>
            </a:stretch>
          </xdr:blipFill>
          <xdr:spPr bwMode="auto">
            <a:xfrm>
              <a:off x="247650" y="64484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1104900</xdr:rowOff>
        </xdr:from>
        <xdr:to>
          <xdr:col>2</xdr:col>
          <xdr:colOff>57150</xdr:colOff>
          <xdr:row>9</xdr:row>
          <xdr:rowOff>1304925</xdr:rowOff>
        </xdr:to>
        <xdr:pic>
          <xdr:nvPicPr>
            <xdr:cNvPr id="23598" name="Picture 46">
              <a:hlinkClick xmlns:r="http://schemas.openxmlformats.org/officeDocument/2006/relationships" r:id="rId12"/>
            </xdr:cNvPr>
            <xdr:cNvPicPr>
              <a:picLocks noChangeAspect="1" noChangeArrowheads="1"/>
              <a:extLst>
                <a:ext uri="{84589F7E-364E-4C9E-8A38-B11213B215E9}">
                  <a14:cameraTool cellRange="Lists!$C$31" spid="_x0000_s140970"/>
                </a:ext>
              </a:extLst>
            </xdr:cNvPicPr>
          </xdr:nvPicPr>
          <xdr:blipFill>
            <a:blip xmlns:r="http://schemas.openxmlformats.org/officeDocument/2006/relationships" r:embed="rId13"/>
            <a:srcRect/>
            <a:stretch>
              <a:fillRect/>
            </a:stretch>
          </xdr:blipFill>
          <xdr:spPr bwMode="auto">
            <a:xfrm>
              <a:off x="247650" y="70485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361950</xdr:rowOff>
        </xdr:from>
        <xdr:to>
          <xdr:col>2</xdr:col>
          <xdr:colOff>57150</xdr:colOff>
          <xdr:row>11</xdr:row>
          <xdr:rowOff>561975</xdr:rowOff>
        </xdr:to>
        <xdr:pic>
          <xdr:nvPicPr>
            <xdr:cNvPr id="23599" name="Picture 47">
              <a:hlinkClick xmlns:r="http://schemas.openxmlformats.org/officeDocument/2006/relationships" r:id="rId14"/>
            </xdr:cNvPr>
            <xdr:cNvPicPr>
              <a:picLocks noChangeAspect="1" noChangeArrowheads="1"/>
              <a:extLst>
                <a:ext uri="{84589F7E-364E-4C9E-8A38-B11213B215E9}">
                  <a14:cameraTool cellRange="Lists!$C$35" spid="_x0000_s140971"/>
                </a:ext>
              </a:extLst>
            </xdr:cNvPicPr>
          </xdr:nvPicPr>
          <xdr:blipFill>
            <a:blip xmlns:r="http://schemas.openxmlformats.org/officeDocument/2006/relationships" r:embed="rId15"/>
            <a:srcRect/>
            <a:stretch>
              <a:fillRect/>
            </a:stretch>
          </xdr:blipFill>
          <xdr:spPr bwMode="auto">
            <a:xfrm>
              <a:off x="247650" y="87820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180975</xdr:rowOff>
        </xdr:from>
        <xdr:to>
          <xdr:col>2</xdr:col>
          <xdr:colOff>57150</xdr:colOff>
          <xdr:row>10</xdr:row>
          <xdr:rowOff>381000</xdr:rowOff>
        </xdr:to>
        <xdr:pic>
          <xdr:nvPicPr>
            <xdr:cNvPr id="23600" name="Picture 48">
              <a:hlinkClick xmlns:r="http://schemas.openxmlformats.org/officeDocument/2006/relationships" r:id="rId16"/>
            </xdr:cNvPr>
            <xdr:cNvPicPr>
              <a:picLocks noChangeAspect="1" noChangeArrowheads="1"/>
              <a:extLst>
                <a:ext uri="{84589F7E-364E-4C9E-8A38-B11213B215E9}">
                  <a14:cameraTool cellRange="Lists!$C$34" spid="_x0000_s140972"/>
                </a:ext>
              </a:extLst>
            </xdr:cNvPicPr>
          </xdr:nvPicPr>
          <xdr:blipFill>
            <a:blip xmlns:r="http://schemas.openxmlformats.org/officeDocument/2006/relationships" r:embed="rId17"/>
            <a:srcRect/>
            <a:stretch>
              <a:fillRect/>
            </a:stretch>
          </xdr:blipFill>
          <xdr:spPr bwMode="auto">
            <a:xfrm>
              <a:off x="247650" y="76485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1304925</xdr:rowOff>
        </xdr:from>
        <xdr:to>
          <xdr:col>2</xdr:col>
          <xdr:colOff>57150</xdr:colOff>
          <xdr:row>9</xdr:row>
          <xdr:rowOff>1504950</xdr:rowOff>
        </xdr:to>
        <xdr:pic>
          <xdr:nvPicPr>
            <xdr:cNvPr id="23601" name="Picture 49">
              <a:hlinkClick xmlns:r="http://schemas.openxmlformats.org/officeDocument/2006/relationships" r:id="rId18"/>
            </xdr:cNvPr>
            <xdr:cNvPicPr>
              <a:picLocks noChangeAspect="1" noChangeArrowheads="1"/>
              <a:extLst>
                <a:ext uri="{84589F7E-364E-4C9E-8A38-B11213B215E9}">
                  <a14:cameraTool cellRange="Lists!$C$32" spid="_x0000_s140973"/>
                </a:ext>
              </a:extLst>
            </xdr:cNvPicPr>
          </xdr:nvPicPr>
          <xdr:blipFill>
            <a:blip xmlns:r="http://schemas.openxmlformats.org/officeDocument/2006/relationships" r:embed="rId19"/>
            <a:srcRect/>
            <a:stretch>
              <a:fillRect/>
            </a:stretch>
          </xdr:blipFill>
          <xdr:spPr bwMode="auto">
            <a:xfrm>
              <a:off x="247650" y="72485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904875</xdr:rowOff>
        </xdr:from>
        <xdr:to>
          <xdr:col>2</xdr:col>
          <xdr:colOff>57150</xdr:colOff>
          <xdr:row>9</xdr:row>
          <xdr:rowOff>1104900</xdr:rowOff>
        </xdr:to>
        <xdr:pic>
          <xdr:nvPicPr>
            <xdr:cNvPr id="23602" name="Picture 50">
              <a:hlinkClick xmlns:r="http://schemas.openxmlformats.org/officeDocument/2006/relationships" r:id="rId20"/>
            </xdr:cNvPr>
            <xdr:cNvPicPr>
              <a:picLocks noChangeAspect="1" noChangeArrowheads="1"/>
              <a:extLst>
                <a:ext uri="{84589F7E-364E-4C9E-8A38-B11213B215E9}">
                  <a14:cameraTool cellRange="Lists!$C$30" spid="_x0000_s140974"/>
                </a:ext>
              </a:extLst>
            </xdr:cNvPicPr>
          </xdr:nvPicPr>
          <xdr:blipFill>
            <a:blip xmlns:r="http://schemas.openxmlformats.org/officeDocument/2006/relationships" r:embed="rId21"/>
            <a:srcRect/>
            <a:stretch>
              <a:fillRect/>
            </a:stretch>
          </xdr:blipFill>
          <xdr:spPr bwMode="auto">
            <a:xfrm>
              <a:off x="247650" y="68484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1504950</xdr:rowOff>
        </xdr:from>
        <xdr:to>
          <xdr:col>2</xdr:col>
          <xdr:colOff>57150</xdr:colOff>
          <xdr:row>10</xdr:row>
          <xdr:rowOff>180975</xdr:rowOff>
        </xdr:to>
        <xdr:pic>
          <xdr:nvPicPr>
            <xdr:cNvPr id="23603" name="Picture 51">
              <a:hlinkClick xmlns:r="http://schemas.openxmlformats.org/officeDocument/2006/relationships" r:id="rId22"/>
            </xdr:cNvPr>
            <xdr:cNvPicPr>
              <a:picLocks noChangeAspect="1" noChangeArrowheads="1"/>
              <a:extLst>
                <a:ext uri="{84589F7E-364E-4C9E-8A38-B11213B215E9}">
                  <a14:cameraTool cellRange="Lists!$C$33" spid="_x0000_s140975"/>
                </a:ext>
              </a:extLst>
            </xdr:cNvPicPr>
          </xdr:nvPicPr>
          <xdr:blipFill>
            <a:blip xmlns:r="http://schemas.openxmlformats.org/officeDocument/2006/relationships" r:embed="rId23"/>
            <a:srcRect/>
            <a:stretch>
              <a:fillRect/>
            </a:stretch>
          </xdr:blipFill>
          <xdr:spPr bwMode="auto">
            <a:xfrm>
              <a:off x="247650" y="74485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704850</xdr:rowOff>
        </xdr:from>
        <xdr:to>
          <xdr:col>2</xdr:col>
          <xdr:colOff>57150</xdr:colOff>
          <xdr:row>9</xdr:row>
          <xdr:rowOff>904875</xdr:rowOff>
        </xdr:to>
        <xdr:pic>
          <xdr:nvPicPr>
            <xdr:cNvPr id="23604" name="Picture 52">
              <a:hlinkClick xmlns:r="http://schemas.openxmlformats.org/officeDocument/2006/relationships" r:id="rId24"/>
            </xdr:cNvPr>
            <xdr:cNvPicPr>
              <a:picLocks noChangeAspect="1" noChangeArrowheads="1"/>
              <a:extLst>
                <a:ext uri="{84589F7E-364E-4C9E-8A38-B11213B215E9}">
                  <a14:cameraTool cellRange="Lists!$C$29" spid="_x0000_s140976"/>
                </a:ext>
              </a:extLst>
            </xdr:cNvPicPr>
          </xdr:nvPicPr>
          <xdr:blipFill>
            <a:blip xmlns:r="http://schemas.openxmlformats.org/officeDocument/2006/relationships" r:embed="rId25"/>
            <a:srcRect/>
            <a:stretch>
              <a:fillRect/>
            </a:stretch>
          </xdr:blipFill>
          <xdr:spPr bwMode="auto">
            <a:xfrm>
              <a:off x="247650" y="66484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145073</xdr:colOff>
      <xdr:row>1</xdr:row>
      <xdr:rowOff>166321</xdr:rowOff>
    </xdr:from>
    <xdr:to>
      <xdr:col>10</xdr:col>
      <xdr:colOff>68873</xdr:colOff>
      <xdr:row>19</xdr:row>
      <xdr:rowOff>32971</xdr:rowOff>
    </xdr:to>
    <xdr:graphicFrame macro="">
      <xdr:nvGraphicFramePr>
        <xdr:cNvPr id="256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0</xdr:col>
          <xdr:colOff>0</xdr:colOff>
          <xdr:row>7</xdr:row>
          <xdr:rowOff>228600</xdr:rowOff>
        </xdr:from>
        <xdr:to>
          <xdr:col>3</xdr:col>
          <xdr:colOff>390525</xdr:colOff>
          <xdr:row>8</xdr:row>
          <xdr:rowOff>171450</xdr:rowOff>
        </xdr:to>
        <xdr:pic>
          <xdr:nvPicPr>
            <xdr:cNvPr id="25611" name="Picture 11"/>
            <xdr:cNvPicPr>
              <a:picLocks noChangeAspect="1" noChangeArrowheads="1"/>
              <a:extLst>
                <a:ext uri="{84589F7E-364E-4C9E-8A38-B11213B215E9}">
                  <a14:cameraTool cellRange="Lists!$F$35" spid="_x0000_s168307"/>
                </a:ext>
              </a:extLst>
            </xdr:cNvPicPr>
          </xdr:nvPicPr>
          <xdr:blipFill>
            <a:blip xmlns:r="http://schemas.openxmlformats.org/officeDocument/2006/relationships" r:embed="rId2"/>
            <a:srcRect/>
            <a:stretch>
              <a:fillRect/>
            </a:stretch>
          </xdr:blipFill>
          <xdr:spPr bwMode="auto">
            <a:xfrm>
              <a:off x="0" y="218122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15</xdr:row>
          <xdr:rowOff>28575</xdr:rowOff>
        </xdr:from>
        <xdr:to>
          <xdr:col>3</xdr:col>
          <xdr:colOff>390525</xdr:colOff>
          <xdr:row>16</xdr:row>
          <xdr:rowOff>38100</xdr:rowOff>
        </xdr:to>
        <xdr:pic>
          <xdr:nvPicPr>
            <xdr:cNvPr id="2" name="Picture 12"/>
            <xdr:cNvPicPr>
              <a:picLocks noChangeAspect="1" noChangeArrowheads="1"/>
              <a:extLst>
                <a:ext uri="{84589F7E-364E-4C9E-8A38-B11213B215E9}">
                  <a14:cameraTool cellRange="Lists!$F$34" spid="_x0000_s168308"/>
                </a:ext>
              </a:extLst>
            </xdr:cNvPicPr>
          </xdr:nvPicPr>
          <xdr:blipFill>
            <a:blip xmlns:r="http://schemas.openxmlformats.org/officeDocument/2006/relationships" r:embed="rId3"/>
            <a:srcRect/>
            <a:stretch>
              <a:fillRect/>
            </a:stretch>
          </xdr:blipFill>
          <xdr:spPr bwMode="auto">
            <a:xfrm>
              <a:off x="0" y="392430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19</xdr:row>
          <xdr:rowOff>123825</xdr:rowOff>
        </xdr:from>
        <xdr:to>
          <xdr:col>3</xdr:col>
          <xdr:colOff>57150</xdr:colOff>
          <xdr:row>20</xdr:row>
          <xdr:rowOff>133350</xdr:rowOff>
        </xdr:to>
        <xdr:pic>
          <xdr:nvPicPr>
            <xdr:cNvPr id="25613" name="Picture 13">
              <a:hlinkClick xmlns:r="http://schemas.openxmlformats.org/officeDocument/2006/relationships" r:id="rId4"/>
            </xdr:cNvPr>
            <xdr:cNvPicPr>
              <a:picLocks noChangeAspect="1" noChangeArrowheads="1"/>
              <a:extLst>
                <a:ext uri="{84589F7E-364E-4C9E-8A38-B11213B215E9}">
                  <a14:cameraTool cellRange="Lists!$C$36" spid="_x0000_s168309"/>
                </a:ext>
              </a:extLst>
            </xdr:cNvPicPr>
          </xdr:nvPicPr>
          <xdr:blipFill>
            <a:blip xmlns:r="http://schemas.openxmlformats.org/officeDocument/2006/relationships" r:embed="rId5"/>
            <a:srcRect/>
            <a:stretch>
              <a:fillRect/>
            </a:stretch>
          </xdr:blipFill>
          <xdr:spPr bwMode="auto">
            <a:xfrm>
              <a:off x="247650" y="49815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17</xdr:row>
          <xdr:rowOff>57150</xdr:rowOff>
        </xdr:from>
        <xdr:to>
          <xdr:col>3</xdr:col>
          <xdr:colOff>66675</xdr:colOff>
          <xdr:row>18</xdr:row>
          <xdr:rowOff>66675</xdr:rowOff>
        </xdr:to>
        <xdr:pic>
          <xdr:nvPicPr>
            <xdr:cNvPr id="25614" name="Picture 14">
              <a:hlinkClick xmlns:r="http://schemas.openxmlformats.org/officeDocument/2006/relationships" r:id="rId6"/>
            </xdr:cNvPr>
            <xdr:cNvPicPr>
              <a:picLocks noChangeAspect="1" noChangeArrowheads="1"/>
              <a:extLst>
                <a:ext uri="{84589F7E-364E-4C9E-8A38-B11213B215E9}">
                  <a14:cameraTool cellRange="Lists!$C$37" spid="_x0000_s168310"/>
                </a:ext>
              </a:extLst>
            </xdr:cNvPicPr>
          </xdr:nvPicPr>
          <xdr:blipFill>
            <a:blip xmlns:r="http://schemas.openxmlformats.org/officeDocument/2006/relationships" r:embed="rId7"/>
            <a:srcRect/>
            <a:stretch>
              <a:fillRect/>
            </a:stretch>
          </xdr:blipFill>
          <xdr:spPr bwMode="auto">
            <a:xfrm>
              <a:off x="257175" y="43338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16</xdr:row>
          <xdr:rowOff>38100</xdr:rowOff>
        </xdr:from>
        <xdr:to>
          <xdr:col>3</xdr:col>
          <xdr:colOff>66675</xdr:colOff>
          <xdr:row>17</xdr:row>
          <xdr:rowOff>47625</xdr:rowOff>
        </xdr:to>
        <xdr:pic>
          <xdr:nvPicPr>
            <xdr:cNvPr id="25615" name="Picture 15">
              <a:hlinkClick xmlns:r="http://schemas.openxmlformats.org/officeDocument/2006/relationships" r:id="rId8"/>
            </xdr:cNvPr>
            <xdr:cNvPicPr>
              <a:picLocks noChangeAspect="1" noChangeArrowheads="1"/>
              <a:extLst>
                <a:ext uri="{84589F7E-364E-4C9E-8A38-B11213B215E9}">
                  <a14:cameraTool cellRange="Lists!$C$38" spid="_x0000_s168311"/>
                </a:ext>
              </a:extLst>
            </xdr:cNvPicPr>
          </xdr:nvPicPr>
          <xdr:blipFill>
            <a:blip xmlns:r="http://schemas.openxmlformats.org/officeDocument/2006/relationships" r:embed="rId9"/>
            <a:srcRect/>
            <a:stretch>
              <a:fillRect/>
            </a:stretch>
          </xdr:blipFill>
          <xdr:spPr bwMode="auto">
            <a:xfrm>
              <a:off x="257175" y="41243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8</xdr:row>
          <xdr:rowOff>228600</xdr:rowOff>
        </xdr:from>
        <xdr:to>
          <xdr:col>3</xdr:col>
          <xdr:colOff>57150</xdr:colOff>
          <xdr:row>9</xdr:row>
          <xdr:rowOff>171450</xdr:rowOff>
        </xdr:to>
        <xdr:pic>
          <xdr:nvPicPr>
            <xdr:cNvPr id="25616" name="Picture 16">
              <a:hlinkClick xmlns:r="http://schemas.openxmlformats.org/officeDocument/2006/relationships" r:id="rId10"/>
            </xdr:cNvPr>
            <xdr:cNvPicPr>
              <a:picLocks noChangeAspect="1" noChangeArrowheads="1"/>
              <a:extLst>
                <a:ext uri="{84589F7E-364E-4C9E-8A38-B11213B215E9}">
                  <a14:cameraTool cellRange="Lists!$C$28" spid="_x0000_s168312"/>
                </a:ext>
              </a:extLst>
            </xdr:cNvPicPr>
          </xdr:nvPicPr>
          <xdr:blipFill>
            <a:blip xmlns:r="http://schemas.openxmlformats.org/officeDocument/2006/relationships" r:embed="rId11"/>
            <a:srcRect/>
            <a:stretch>
              <a:fillRect/>
            </a:stretch>
          </xdr:blipFill>
          <xdr:spPr bwMode="auto">
            <a:xfrm>
              <a:off x="247650" y="243840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xdr:row>
          <xdr:rowOff>57150</xdr:rowOff>
        </xdr:from>
        <xdr:to>
          <xdr:col>3</xdr:col>
          <xdr:colOff>57150</xdr:colOff>
          <xdr:row>12</xdr:row>
          <xdr:rowOff>0</xdr:rowOff>
        </xdr:to>
        <xdr:pic>
          <xdr:nvPicPr>
            <xdr:cNvPr id="25617" name="Picture 17">
              <a:hlinkClick xmlns:r="http://schemas.openxmlformats.org/officeDocument/2006/relationships" r:id="rId12"/>
            </xdr:cNvPr>
            <xdr:cNvPicPr>
              <a:picLocks noChangeAspect="1" noChangeArrowheads="1"/>
              <a:extLst>
                <a:ext uri="{84589F7E-364E-4C9E-8A38-B11213B215E9}">
                  <a14:cameraTool cellRange="Lists!$C$31" spid="_x0000_s168313"/>
                </a:ext>
              </a:extLst>
            </xdr:cNvPicPr>
          </xdr:nvPicPr>
          <xdr:blipFill>
            <a:blip xmlns:r="http://schemas.openxmlformats.org/officeDocument/2006/relationships" r:embed="rId13"/>
            <a:srcRect/>
            <a:stretch>
              <a:fillRect/>
            </a:stretch>
          </xdr:blipFill>
          <xdr:spPr bwMode="auto">
            <a:xfrm>
              <a:off x="247650" y="30384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18</xdr:row>
          <xdr:rowOff>304800</xdr:rowOff>
        </xdr:from>
        <xdr:to>
          <xdr:col>3</xdr:col>
          <xdr:colOff>57150</xdr:colOff>
          <xdr:row>19</xdr:row>
          <xdr:rowOff>114300</xdr:rowOff>
        </xdr:to>
        <xdr:pic>
          <xdr:nvPicPr>
            <xdr:cNvPr id="25618" name="Picture 18">
              <a:hlinkClick xmlns:r="http://schemas.openxmlformats.org/officeDocument/2006/relationships" r:id="rId14"/>
            </xdr:cNvPr>
            <xdr:cNvPicPr>
              <a:picLocks noChangeAspect="1" noChangeArrowheads="1"/>
              <a:extLst>
                <a:ext uri="{84589F7E-364E-4C9E-8A38-B11213B215E9}">
                  <a14:cameraTool cellRange="Lists!$C$35" spid="_x0000_s168314"/>
                </a:ext>
              </a:extLst>
            </xdr:cNvPicPr>
          </xdr:nvPicPr>
          <xdr:blipFill>
            <a:blip xmlns:r="http://schemas.openxmlformats.org/officeDocument/2006/relationships" r:embed="rId15"/>
            <a:srcRect/>
            <a:stretch>
              <a:fillRect/>
            </a:stretch>
          </xdr:blipFill>
          <xdr:spPr bwMode="auto">
            <a:xfrm>
              <a:off x="247650" y="47720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13</xdr:row>
          <xdr:rowOff>142875</xdr:rowOff>
        </xdr:from>
        <xdr:to>
          <xdr:col>3</xdr:col>
          <xdr:colOff>57150</xdr:colOff>
          <xdr:row>14</xdr:row>
          <xdr:rowOff>152400</xdr:rowOff>
        </xdr:to>
        <xdr:pic>
          <xdr:nvPicPr>
            <xdr:cNvPr id="25619" name="Picture 19">
              <a:hlinkClick xmlns:r="http://schemas.openxmlformats.org/officeDocument/2006/relationships" r:id="rId16"/>
            </xdr:cNvPr>
            <xdr:cNvPicPr>
              <a:picLocks noChangeAspect="1" noChangeArrowheads="1"/>
              <a:extLst>
                <a:ext uri="{84589F7E-364E-4C9E-8A38-B11213B215E9}">
                  <a14:cameraTool cellRange="Lists!$C$34" spid="_x0000_s168315"/>
                </a:ext>
              </a:extLst>
            </xdr:cNvPicPr>
          </xdr:nvPicPr>
          <xdr:blipFill>
            <a:blip xmlns:r="http://schemas.openxmlformats.org/officeDocument/2006/relationships" r:embed="rId17"/>
            <a:srcRect/>
            <a:stretch>
              <a:fillRect/>
            </a:stretch>
          </xdr:blipFill>
          <xdr:spPr bwMode="auto">
            <a:xfrm>
              <a:off x="247650" y="36385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0</xdr:rowOff>
        </xdr:from>
        <xdr:to>
          <xdr:col>3</xdr:col>
          <xdr:colOff>57150</xdr:colOff>
          <xdr:row>12</xdr:row>
          <xdr:rowOff>200025</xdr:rowOff>
        </xdr:to>
        <xdr:pic>
          <xdr:nvPicPr>
            <xdr:cNvPr id="25620" name="Picture 20">
              <a:hlinkClick xmlns:r="http://schemas.openxmlformats.org/officeDocument/2006/relationships" r:id="rId18"/>
            </xdr:cNvPr>
            <xdr:cNvPicPr>
              <a:picLocks noChangeAspect="1" noChangeArrowheads="1"/>
              <a:extLst>
                <a:ext uri="{84589F7E-364E-4C9E-8A38-B11213B215E9}">
                  <a14:cameraTool cellRange="Lists!$C$32" spid="_x0000_s168316"/>
                </a:ext>
              </a:extLst>
            </xdr:cNvPicPr>
          </xdr:nvPicPr>
          <xdr:blipFill>
            <a:blip xmlns:r="http://schemas.openxmlformats.org/officeDocument/2006/relationships" r:embed="rId19"/>
            <a:srcRect/>
            <a:stretch>
              <a:fillRect/>
            </a:stretch>
          </xdr:blipFill>
          <xdr:spPr bwMode="auto">
            <a:xfrm>
              <a:off x="247650" y="32385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xdr:row>
          <xdr:rowOff>114300</xdr:rowOff>
        </xdr:from>
        <xdr:to>
          <xdr:col>3</xdr:col>
          <xdr:colOff>57150</xdr:colOff>
          <xdr:row>11</xdr:row>
          <xdr:rowOff>57150</xdr:rowOff>
        </xdr:to>
        <xdr:pic>
          <xdr:nvPicPr>
            <xdr:cNvPr id="25621" name="Picture 21">
              <a:hlinkClick xmlns:r="http://schemas.openxmlformats.org/officeDocument/2006/relationships" r:id="rId20"/>
            </xdr:cNvPr>
            <xdr:cNvPicPr>
              <a:picLocks noChangeAspect="1" noChangeArrowheads="1"/>
              <a:extLst>
                <a:ext uri="{84589F7E-364E-4C9E-8A38-B11213B215E9}">
                  <a14:cameraTool cellRange="Lists!$C$30" spid="_x0000_s168317"/>
                </a:ext>
              </a:extLst>
            </xdr:cNvPicPr>
          </xdr:nvPicPr>
          <xdr:blipFill>
            <a:blip xmlns:r="http://schemas.openxmlformats.org/officeDocument/2006/relationships" r:embed="rId21"/>
            <a:srcRect/>
            <a:stretch>
              <a:fillRect/>
            </a:stretch>
          </xdr:blipFill>
          <xdr:spPr bwMode="auto">
            <a:xfrm>
              <a:off x="247650" y="28384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12</xdr:row>
          <xdr:rowOff>200025</xdr:rowOff>
        </xdr:from>
        <xdr:to>
          <xdr:col>3</xdr:col>
          <xdr:colOff>57150</xdr:colOff>
          <xdr:row>13</xdr:row>
          <xdr:rowOff>142875</xdr:rowOff>
        </xdr:to>
        <xdr:pic>
          <xdr:nvPicPr>
            <xdr:cNvPr id="25622" name="Picture 22">
              <a:hlinkClick xmlns:r="http://schemas.openxmlformats.org/officeDocument/2006/relationships" r:id="rId22"/>
            </xdr:cNvPr>
            <xdr:cNvPicPr>
              <a:picLocks noChangeAspect="1" noChangeArrowheads="1"/>
              <a:extLst>
                <a:ext uri="{84589F7E-364E-4C9E-8A38-B11213B215E9}">
                  <a14:cameraTool cellRange="Lists!$C$33" spid="_x0000_s168318"/>
                </a:ext>
              </a:extLst>
            </xdr:cNvPicPr>
          </xdr:nvPicPr>
          <xdr:blipFill>
            <a:blip xmlns:r="http://schemas.openxmlformats.org/officeDocument/2006/relationships" r:embed="rId23"/>
            <a:srcRect/>
            <a:stretch>
              <a:fillRect/>
            </a:stretch>
          </xdr:blipFill>
          <xdr:spPr bwMode="auto">
            <a:xfrm>
              <a:off x="247650" y="34385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xdr:row>
          <xdr:rowOff>171450</xdr:rowOff>
        </xdr:from>
        <xdr:to>
          <xdr:col>3</xdr:col>
          <xdr:colOff>57150</xdr:colOff>
          <xdr:row>10</xdr:row>
          <xdr:rowOff>114300</xdr:rowOff>
        </xdr:to>
        <xdr:pic>
          <xdr:nvPicPr>
            <xdr:cNvPr id="25623" name="Picture 23">
              <a:hlinkClick xmlns:r="http://schemas.openxmlformats.org/officeDocument/2006/relationships" r:id="rId24"/>
            </xdr:cNvPr>
            <xdr:cNvPicPr>
              <a:picLocks noChangeAspect="1" noChangeArrowheads="1"/>
              <a:extLst>
                <a:ext uri="{84589F7E-364E-4C9E-8A38-B11213B215E9}">
                  <a14:cameraTool cellRange="Lists!$C$29" spid="_x0000_s168319"/>
                </a:ext>
              </a:extLst>
            </xdr:cNvPicPr>
          </xdr:nvPicPr>
          <xdr:blipFill>
            <a:blip xmlns:r="http://schemas.openxmlformats.org/officeDocument/2006/relationships" r:embed="rId25"/>
            <a:srcRect/>
            <a:stretch>
              <a:fillRect/>
            </a:stretch>
          </xdr:blipFill>
          <xdr:spPr bwMode="auto">
            <a:xfrm>
              <a:off x="247650" y="26384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85725</xdr:colOff>
          <xdr:row>2</xdr:row>
          <xdr:rowOff>47625</xdr:rowOff>
        </xdr:from>
        <xdr:to>
          <xdr:col>3</xdr:col>
          <xdr:colOff>333375</xdr:colOff>
          <xdr:row>18</xdr:row>
          <xdr:rowOff>76200</xdr:rowOff>
        </xdr:to>
        <xdr:pic>
          <xdr:nvPicPr>
            <xdr:cNvPr id="38922" name="Picture 10"/>
            <xdr:cNvPicPr>
              <a:picLocks noChangeAspect="1" noChangeArrowheads="1"/>
              <a:extLst>
                <a:ext uri="{84589F7E-364E-4C9E-8A38-B11213B215E9}">
                  <a14:cameraTool cellRange="Lists!$G$36" spid="_x0000_s169107"/>
                </a:ext>
              </a:extLst>
            </xdr:cNvPicPr>
          </xdr:nvPicPr>
          <xdr:blipFill>
            <a:blip xmlns:r="http://schemas.openxmlformats.org/officeDocument/2006/relationships" r:embed="rId1"/>
            <a:srcRect/>
            <a:stretch>
              <a:fillRect/>
            </a:stretch>
          </xdr:blipFill>
          <xdr:spPr bwMode="auto">
            <a:xfrm>
              <a:off x="85725" y="428625"/>
              <a:ext cx="2447925" cy="402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66675</xdr:rowOff>
        </xdr:from>
        <xdr:to>
          <xdr:col>10</xdr:col>
          <xdr:colOff>47625</xdr:colOff>
          <xdr:row>5</xdr:row>
          <xdr:rowOff>266700</xdr:rowOff>
        </xdr:to>
        <xdr:pic>
          <xdr:nvPicPr>
            <xdr:cNvPr id="38932" name="Picture 20"/>
            <xdr:cNvPicPr>
              <a:picLocks noChangeAspect="1" noChangeArrowheads="1"/>
              <a:extLst>
                <a:ext uri="{84589F7E-364E-4C9E-8A38-B11213B215E9}">
                  <a14:cameraTool cellRange="Lists!$D$42" spid="_x0000_s169108"/>
                </a:ext>
              </a:extLst>
            </xdr:cNvPicPr>
          </xdr:nvPicPr>
          <xdr:blipFill>
            <a:blip xmlns:r="http://schemas.openxmlformats.org/officeDocument/2006/relationships" r:embed="rId2"/>
            <a:srcRect/>
            <a:stretch>
              <a:fillRect/>
            </a:stretch>
          </xdr:blipFill>
          <xdr:spPr bwMode="auto">
            <a:xfrm>
              <a:off x="8477250" y="12096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285750</xdr:rowOff>
        </xdr:from>
        <xdr:to>
          <xdr:col>10</xdr:col>
          <xdr:colOff>66675</xdr:colOff>
          <xdr:row>10</xdr:row>
          <xdr:rowOff>171450</xdr:rowOff>
        </xdr:to>
        <xdr:pic>
          <xdr:nvPicPr>
            <xdr:cNvPr id="38933" name="Picture 21"/>
            <xdr:cNvPicPr>
              <a:picLocks noChangeAspect="1" noChangeArrowheads="1"/>
              <a:extLst>
                <a:ext uri="{84589F7E-364E-4C9E-8A38-B11213B215E9}">
                  <a14:cameraTool cellRange="Lists!$D$39" spid="_x0000_s169109"/>
                </a:ext>
              </a:extLst>
            </xdr:cNvPicPr>
          </xdr:nvPicPr>
          <xdr:blipFill>
            <a:blip xmlns:r="http://schemas.openxmlformats.org/officeDocument/2006/relationships" r:embed="rId3"/>
            <a:srcRect/>
            <a:stretch>
              <a:fillRect/>
            </a:stretch>
          </xdr:blipFill>
          <xdr:spPr bwMode="auto">
            <a:xfrm>
              <a:off x="8496300" y="1428750"/>
              <a:ext cx="2009775" cy="1600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16</xdr:row>
          <xdr:rowOff>180975</xdr:rowOff>
        </xdr:from>
        <xdr:to>
          <xdr:col>3</xdr:col>
          <xdr:colOff>390525</xdr:colOff>
          <xdr:row>18</xdr:row>
          <xdr:rowOff>0</xdr:rowOff>
        </xdr:to>
        <xdr:pic>
          <xdr:nvPicPr>
            <xdr:cNvPr id="38934" name="Picture 22"/>
            <xdr:cNvPicPr>
              <a:picLocks noChangeAspect="1" noChangeArrowheads="1"/>
              <a:extLst>
                <a:ext uri="{84589F7E-364E-4C9E-8A38-B11213B215E9}">
                  <a14:cameraTool cellRange="Lists!$F$35" spid="_x0000_s169110"/>
                </a:ext>
              </a:extLst>
            </xdr:cNvPicPr>
          </xdr:nvPicPr>
          <xdr:blipFill>
            <a:blip xmlns:r="http://schemas.openxmlformats.org/officeDocument/2006/relationships" r:embed="rId4"/>
            <a:srcRect/>
            <a:stretch>
              <a:fillRect/>
            </a:stretch>
          </xdr:blipFill>
          <xdr:spPr bwMode="auto">
            <a:xfrm>
              <a:off x="0" y="4181475"/>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24</xdr:row>
          <xdr:rowOff>19050</xdr:rowOff>
        </xdr:from>
        <xdr:to>
          <xdr:col>3</xdr:col>
          <xdr:colOff>390525</xdr:colOff>
          <xdr:row>24</xdr:row>
          <xdr:rowOff>219075</xdr:rowOff>
        </xdr:to>
        <xdr:pic>
          <xdr:nvPicPr>
            <xdr:cNvPr id="38935" name="Picture 23"/>
            <xdr:cNvPicPr>
              <a:picLocks noChangeAspect="1" noChangeArrowheads="1"/>
              <a:extLst>
                <a:ext uri="{84589F7E-364E-4C9E-8A38-B11213B215E9}">
                  <a14:cameraTool cellRange="Lists!$F$34" spid="_x0000_s169111"/>
                </a:ext>
              </a:extLst>
            </xdr:cNvPicPr>
          </xdr:nvPicPr>
          <xdr:blipFill>
            <a:blip xmlns:r="http://schemas.openxmlformats.org/officeDocument/2006/relationships" r:embed="rId5"/>
            <a:srcRect/>
            <a:stretch>
              <a:fillRect/>
            </a:stretch>
          </xdr:blipFill>
          <xdr:spPr bwMode="auto">
            <a:xfrm>
              <a:off x="0" y="5924550"/>
              <a:ext cx="259080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27</xdr:row>
          <xdr:rowOff>123825</xdr:rowOff>
        </xdr:from>
        <xdr:to>
          <xdr:col>3</xdr:col>
          <xdr:colOff>57150</xdr:colOff>
          <xdr:row>28</xdr:row>
          <xdr:rowOff>133350</xdr:rowOff>
        </xdr:to>
        <xdr:pic>
          <xdr:nvPicPr>
            <xdr:cNvPr id="38936" name="Picture 24">
              <a:hlinkClick xmlns:r="http://schemas.openxmlformats.org/officeDocument/2006/relationships" r:id="rId6"/>
            </xdr:cNvPr>
            <xdr:cNvPicPr>
              <a:picLocks noChangeAspect="1" noChangeArrowheads="1"/>
              <a:extLst>
                <a:ext uri="{84589F7E-364E-4C9E-8A38-B11213B215E9}">
                  <a14:cameraTool cellRange="Lists!$C$36" spid="_x0000_s169112"/>
                </a:ext>
              </a:extLst>
            </xdr:cNvPicPr>
          </xdr:nvPicPr>
          <xdr:blipFill>
            <a:blip xmlns:r="http://schemas.openxmlformats.org/officeDocument/2006/relationships" r:embed="rId7"/>
            <a:srcRect/>
            <a:stretch>
              <a:fillRect/>
            </a:stretch>
          </xdr:blipFill>
          <xdr:spPr bwMode="auto">
            <a:xfrm>
              <a:off x="247650" y="69818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25</xdr:row>
          <xdr:rowOff>47625</xdr:rowOff>
        </xdr:from>
        <xdr:to>
          <xdr:col>3</xdr:col>
          <xdr:colOff>66675</xdr:colOff>
          <xdr:row>25</xdr:row>
          <xdr:rowOff>247650</xdr:rowOff>
        </xdr:to>
        <xdr:pic>
          <xdr:nvPicPr>
            <xdr:cNvPr id="38937" name="Picture 25">
              <a:hlinkClick xmlns:r="http://schemas.openxmlformats.org/officeDocument/2006/relationships" r:id="rId8"/>
            </xdr:cNvPr>
            <xdr:cNvPicPr>
              <a:picLocks noChangeAspect="1" noChangeArrowheads="1"/>
              <a:extLst>
                <a:ext uri="{84589F7E-364E-4C9E-8A38-B11213B215E9}">
                  <a14:cameraTool cellRange="Lists!$C$37" spid="_x0000_s169113"/>
                </a:ext>
              </a:extLst>
            </xdr:cNvPicPr>
          </xdr:nvPicPr>
          <xdr:blipFill>
            <a:blip xmlns:r="http://schemas.openxmlformats.org/officeDocument/2006/relationships" r:embed="rId9"/>
            <a:srcRect/>
            <a:stretch>
              <a:fillRect/>
            </a:stretch>
          </xdr:blipFill>
          <xdr:spPr bwMode="auto">
            <a:xfrm>
              <a:off x="257175" y="633412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24</xdr:row>
          <xdr:rowOff>219075</xdr:rowOff>
        </xdr:from>
        <xdr:to>
          <xdr:col>3</xdr:col>
          <xdr:colOff>66675</xdr:colOff>
          <xdr:row>25</xdr:row>
          <xdr:rowOff>38100</xdr:rowOff>
        </xdr:to>
        <xdr:pic>
          <xdr:nvPicPr>
            <xdr:cNvPr id="38938" name="Picture 26">
              <a:hlinkClick xmlns:r="http://schemas.openxmlformats.org/officeDocument/2006/relationships" r:id="rId10"/>
            </xdr:cNvPr>
            <xdr:cNvPicPr>
              <a:picLocks noChangeAspect="1" noChangeArrowheads="1"/>
              <a:extLst>
                <a:ext uri="{84589F7E-364E-4C9E-8A38-B11213B215E9}">
                  <a14:cameraTool cellRange="Lists!$C$38" spid="_x0000_s169114"/>
                </a:ext>
              </a:extLst>
            </xdr:cNvPicPr>
          </xdr:nvPicPr>
          <xdr:blipFill>
            <a:blip xmlns:r="http://schemas.openxmlformats.org/officeDocument/2006/relationships" r:embed="rId11"/>
            <a:srcRect/>
            <a:stretch>
              <a:fillRect/>
            </a:stretch>
          </xdr:blipFill>
          <xdr:spPr bwMode="auto">
            <a:xfrm>
              <a:off x="257175" y="6124575"/>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18</xdr:row>
          <xdr:rowOff>57150</xdr:rowOff>
        </xdr:from>
        <xdr:to>
          <xdr:col>3</xdr:col>
          <xdr:colOff>57150</xdr:colOff>
          <xdr:row>19</xdr:row>
          <xdr:rowOff>66675</xdr:rowOff>
        </xdr:to>
        <xdr:pic>
          <xdr:nvPicPr>
            <xdr:cNvPr id="38939" name="Picture 27">
              <a:hlinkClick xmlns:r="http://schemas.openxmlformats.org/officeDocument/2006/relationships" r:id="rId12"/>
            </xdr:cNvPr>
            <xdr:cNvPicPr>
              <a:picLocks noChangeAspect="1" noChangeArrowheads="1"/>
              <a:extLst>
                <a:ext uri="{84589F7E-364E-4C9E-8A38-B11213B215E9}">
                  <a14:cameraTool cellRange="Lists!$C$28" spid="_x0000_s169115"/>
                </a:ext>
              </a:extLst>
            </xdr:cNvPicPr>
          </xdr:nvPicPr>
          <xdr:blipFill>
            <a:blip xmlns:r="http://schemas.openxmlformats.org/officeDocument/2006/relationships" r:embed="rId13"/>
            <a:srcRect/>
            <a:stretch>
              <a:fillRect/>
            </a:stretch>
          </xdr:blipFill>
          <xdr:spPr bwMode="auto">
            <a:xfrm>
              <a:off x="247650" y="4438650"/>
              <a:ext cx="2009775"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21</xdr:row>
          <xdr:rowOff>85725</xdr:rowOff>
        </xdr:from>
        <xdr:to>
          <xdr:col>3</xdr:col>
          <xdr:colOff>57150</xdr:colOff>
          <xdr:row>22</xdr:row>
          <xdr:rowOff>95250</xdr:rowOff>
        </xdr:to>
        <xdr:pic>
          <xdr:nvPicPr>
            <xdr:cNvPr id="38940" name="Picture 28">
              <a:hlinkClick xmlns:r="http://schemas.openxmlformats.org/officeDocument/2006/relationships" r:id="rId14"/>
            </xdr:cNvPr>
            <xdr:cNvPicPr>
              <a:picLocks noChangeAspect="1" noChangeArrowheads="1"/>
              <a:extLst>
                <a:ext uri="{84589F7E-364E-4C9E-8A38-B11213B215E9}">
                  <a14:cameraTool cellRange="Lists!$C$31" spid="_x0000_s169116"/>
                </a:ext>
              </a:extLst>
            </xdr:cNvPicPr>
          </xdr:nvPicPr>
          <xdr:blipFill>
            <a:blip xmlns:r="http://schemas.openxmlformats.org/officeDocument/2006/relationships" r:embed="rId15"/>
            <a:srcRect/>
            <a:stretch>
              <a:fillRect/>
            </a:stretch>
          </xdr:blipFill>
          <xdr:spPr bwMode="auto">
            <a:xfrm>
              <a:off x="247650" y="503872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26</xdr:row>
          <xdr:rowOff>104775</xdr:rowOff>
        </xdr:from>
        <xdr:to>
          <xdr:col>3</xdr:col>
          <xdr:colOff>57150</xdr:colOff>
          <xdr:row>27</xdr:row>
          <xdr:rowOff>114300</xdr:rowOff>
        </xdr:to>
        <xdr:pic>
          <xdr:nvPicPr>
            <xdr:cNvPr id="38941" name="Picture 29">
              <a:hlinkClick xmlns:r="http://schemas.openxmlformats.org/officeDocument/2006/relationships" r:id="rId16"/>
            </xdr:cNvPr>
            <xdr:cNvPicPr>
              <a:picLocks noChangeAspect="1" noChangeArrowheads="1"/>
              <a:extLst>
                <a:ext uri="{84589F7E-364E-4C9E-8A38-B11213B215E9}">
                  <a14:cameraTool cellRange="Lists!$C$35" spid="_x0000_s169117"/>
                </a:ext>
              </a:extLst>
            </xdr:cNvPicPr>
          </xdr:nvPicPr>
          <xdr:blipFill>
            <a:blip xmlns:r="http://schemas.openxmlformats.org/officeDocument/2006/relationships" r:embed="rId17"/>
            <a:srcRect/>
            <a:stretch>
              <a:fillRect/>
            </a:stretch>
          </xdr:blipFill>
          <xdr:spPr bwMode="auto">
            <a:xfrm>
              <a:off x="247650" y="67722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23</xdr:row>
          <xdr:rowOff>114300</xdr:rowOff>
        </xdr:from>
        <xdr:to>
          <xdr:col>3</xdr:col>
          <xdr:colOff>57150</xdr:colOff>
          <xdr:row>23</xdr:row>
          <xdr:rowOff>314325</xdr:rowOff>
        </xdr:to>
        <xdr:pic>
          <xdr:nvPicPr>
            <xdr:cNvPr id="38942" name="Picture 30">
              <a:hlinkClick xmlns:r="http://schemas.openxmlformats.org/officeDocument/2006/relationships" r:id="rId18"/>
            </xdr:cNvPr>
            <xdr:cNvPicPr>
              <a:picLocks noChangeAspect="1" noChangeArrowheads="1"/>
              <a:extLst>
                <a:ext uri="{84589F7E-364E-4C9E-8A38-B11213B215E9}">
                  <a14:cameraTool cellRange="Lists!$C$34" spid="_x0000_s169118"/>
                </a:ext>
              </a:extLst>
            </xdr:cNvPicPr>
          </xdr:nvPicPr>
          <xdr:blipFill>
            <a:blip xmlns:r="http://schemas.openxmlformats.org/officeDocument/2006/relationships" r:embed="rId19"/>
            <a:srcRect/>
            <a:stretch>
              <a:fillRect/>
            </a:stretch>
          </xdr:blipFill>
          <xdr:spPr bwMode="auto">
            <a:xfrm>
              <a:off x="247650" y="56388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22</xdr:row>
          <xdr:rowOff>95250</xdr:rowOff>
        </xdr:from>
        <xdr:to>
          <xdr:col>3</xdr:col>
          <xdr:colOff>57150</xdr:colOff>
          <xdr:row>22</xdr:row>
          <xdr:rowOff>295275</xdr:rowOff>
        </xdr:to>
        <xdr:pic>
          <xdr:nvPicPr>
            <xdr:cNvPr id="38943" name="Picture 31">
              <a:hlinkClick xmlns:r="http://schemas.openxmlformats.org/officeDocument/2006/relationships" r:id="rId20"/>
            </xdr:cNvPr>
            <xdr:cNvPicPr>
              <a:picLocks noChangeAspect="1" noChangeArrowheads="1"/>
              <a:extLst>
                <a:ext uri="{84589F7E-364E-4C9E-8A38-B11213B215E9}">
                  <a14:cameraTool cellRange="Lists!$C$32" spid="_x0000_s169119"/>
                </a:ext>
              </a:extLst>
            </xdr:cNvPicPr>
          </xdr:nvPicPr>
          <xdr:blipFill>
            <a:blip xmlns:r="http://schemas.openxmlformats.org/officeDocument/2006/relationships" r:embed="rId21"/>
            <a:srcRect/>
            <a:stretch>
              <a:fillRect/>
            </a:stretch>
          </xdr:blipFill>
          <xdr:spPr bwMode="auto">
            <a:xfrm>
              <a:off x="247650" y="523875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20</xdr:row>
          <xdr:rowOff>76200</xdr:rowOff>
        </xdr:from>
        <xdr:to>
          <xdr:col>3</xdr:col>
          <xdr:colOff>57150</xdr:colOff>
          <xdr:row>21</xdr:row>
          <xdr:rowOff>85725</xdr:rowOff>
        </xdr:to>
        <xdr:pic>
          <xdr:nvPicPr>
            <xdr:cNvPr id="38944" name="Picture 32">
              <a:hlinkClick xmlns:r="http://schemas.openxmlformats.org/officeDocument/2006/relationships" r:id="rId22"/>
            </xdr:cNvPr>
            <xdr:cNvPicPr>
              <a:picLocks noChangeAspect="1" noChangeArrowheads="1"/>
              <a:extLst>
                <a:ext uri="{84589F7E-364E-4C9E-8A38-B11213B215E9}">
                  <a14:cameraTool cellRange="Lists!$C$30" spid="_x0000_s169120"/>
                </a:ext>
              </a:extLst>
            </xdr:cNvPicPr>
          </xdr:nvPicPr>
          <xdr:blipFill>
            <a:blip xmlns:r="http://schemas.openxmlformats.org/officeDocument/2006/relationships" r:embed="rId23"/>
            <a:srcRect/>
            <a:stretch>
              <a:fillRect/>
            </a:stretch>
          </xdr:blipFill>
          <xdr:spPr bwMode="auto">
            <a:xfrm>
              <a:off x="247650" y="4838700"/>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22</xdr:row>
          <xdr:rowOff>295275</xdr:rowOff>
        </xdr:from>
        <xdr:to>
          <xdr:col>3</xdr:col>
          <xdr:colOff>57150</xdr:colOff>
          <xdr:row>23</xdr:row>
          <xdr:rowOff>114300</xdr:rowOff>
        </xdr:to>
        <xdr:pic>
          <xdr:nvPicPr>
            <xdr:cNvPr id="38945" name="Picture 33">
              <a:hlinkClick xmlns:r="http://schemas.openxmlformats.org/officeDocument/2006/relationships" r:id="rId24"/>
            </xdr:cNvPr>
            <xdr:cNvPicPr>
              <a:picLocks noChangeAspect="1" noChangeArrowheads="1"/>
              <a:extLst>
                <a:ext uri="{84589F7E-364E-4C9E-8A38-B11213B215E9}">
                  <a14:cameraTool cellRange="Lists!$C$33" spid="_x0000_s169121"/>
                </a:ext>
              </a:extLst>
            </xdr:cNvPicPr>
          </xdr:nvPicPr>
          <xdr:blipFill>
            <a:blip xmlns:r="http://schemas.openxmlformats.org/officeDocument/2006/relationships" r:embed="rId25"/>
            <a:srcRect/>
            <a:stretch>
              <a:fillRect/>
            </a:stretch>
          </xdr:blipFill>
          <xdr:spPr bwMode="auto">
            <a:xfrm>
              <a:off x="247650" y="54387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19</xdr:row>
          <xdr:rowOff>66675</xdr:rowOff>
        </xdr:from>
        <xdr:to>
          <xdr:col>3</xdr:col>
          <xdr:colOff>57150</xdr:colOff>
          <xdr:row>20</xdr:row>
          <xdr:rowOff>76200</xdr:rowOff>
        </xdr:to>
        <xdr:pic>
          <xdr:nvPicPr>
            <xdr:cNvPr id="38946" name="Picture 34">
              <a:hlinkClick xmlns:r="http://schemas.openxmlformats.org/officeDocument/2006/relationships" r:id="rId26"/>
            </xdr:cNvPr>
            <xdr:cNvPicPr>
              <a:picLocks noChangeAspect="1" noChangeArrowheads="1"/>
              <a:extLst>
                <a:ext uri="{84589F7E-364E-4C9E-8A38-B11213B215E9}">
                  <a14:cameraTool cellRange="Lists!$C$29" spid="_x0000_s169122"/>
                </a:ext>
              </a:extLst>
            </xdr:cNvPicPr>
          </xdr:nvPicPr>
          <xdr:blipFill>
            <a:blip xmlns:r="http://schemas.openxmlformats.org/officeDocument/2006/relationships" r:embed="rId27"/>
            <a:srcRect/>
            <a:stretch>
              <a:fillRect/>
            </a:stretch>
          </xdr:blipFill>
          <xdr:spPr bwMode="auto">
            <a:xfrm>
              <a:off x="247650" y="4638675"/>
              <a:ext cx="2009775" cy="2000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52"/>
  <sheetViews>
    <sheetView showGridLines="0" tabSelected="1" zoomScaleNormal="100" workbookViewId="0">
      <selection activeCell="F12" sqref="F12:I12"/>
    </sheetView>
  </sheetViews>
  <sheetFormatPr defaultRowHeight="15" x14ac:dyDescent="0.25"/>
  <cols>
    <col min="1" max="1" width="2.85546875" style="1" customWidth="1"/>
    <col min="2" max="3" width="9.140625" style="1"/>
    <col min="4" max="4" width="3.85546875" style="1" customWidth="1"/>
    <col min="5" max="5" width="9.140625" style="1"/>
    <col min="6" max="6" width="8.140625" style="1" customWidth="1"/>
    <col min="7" max="7" width="9.5703125" style="1" customWidth="1"/>
    <col min="8" max="8" width="4.42578125" style="1" customWidth="1"/>
    <col min="9" max="9" width="12" style="1" customWidth="1"/>
    <col min="10" max="10" width="27.85546875" style="1" customWidth="1"/>
    <col min="11" max="12" width="9.140625" style="1"/>
    <col min="13" max="13" width="16.85546875" style="1" customWidth="1"/>
    <col min="14" max="14" width="31.28515625" style="1" customWidth="1"/>
    <col min="15" max="15" width="1.42578125" style="1" customWidth="1"/>
    <col min="16" max="16384" width="9.140625" style="1"/>
  </cols>
  <sheetData>
    <row r="2" spans="2:14" ht="15" customHeight="1" x14ac:dyDescent="0.25">
      <c r="B2" s="128" t="s">
        <v>119</v>
      </c>
      <c r="C2" s="128"/>
      <c r="D2" s="128"/>
      <c r="E2" s="128"/>
      <c r="F2" s="128"/>
      <c r="G2" s="128"/>
      <c r="H2" s="128"/>
      <c r="I2" s="128"/>
      <c r="J2" s="96"/>
      <c r="K2" s="95"/>
      <c r="L2" s="95"/>
      <c r="M2" s="95"/>
      <c r="N2" s="95"/>
    </row>
    <row r="3" spans="2:14" ht="15" customHeight="1" x14ac:dyDescent="0.25">
      <c r="B3" s="128"/>
      <c r="C3" s="128"/>
      <c r="D3" s="128"/>
      <c r="E3" s="128"/>
      <c r="F3" s="128"/>
      <c r="G3" s="128"/>
      <c r="H3" s="128"/>
      <c r="I3" s="128"/>
      <c r="J3" s="96"/>
      <c r="K3" s="95"/>
      <c r="L3" s="95"/>
      <c r="M3" s="95"/>
      <c r="N3" s="95"/>
    </row>
    <row r="4" spans="2:14" ht="26.25" x14ac:dyDescent="0.25">
      <c r="B4" s="129" t="s">
        <v>40</v>
      </c>
      <c r="C4" s="129"/>
      <c r="D4" s="129"/>
      <c r="E4" s="129"/>
      <c r="F4" s="129"/>
      <c r="G4" s="129"/>
      <c r="H4" s="129"/>
      <c r="I4" s="129"/>
      <c r="J4" s="32"/>
    </row>
    <row r="5" spans="2:14" ht="15" customHeight="1" x14ac:dyDescent="0.25">
      <c r="B5" s="4"/>
      <c r="E5" s="5" t="s">
        <v>42</v>
      </c>
      <c r="F5" s="136" t="s">
        <v>144</v>
      </c>
      <c r="G5" s="137"/>
      <c r="H5" s="137"/>
      <c r="I5" s="138"/>
      <c r="J5" s="32"/>
    </row>
    <row r="6" spans="2:14" ht="15" customHeight="1" x14ac:dyDescent="0.25">
      <c r="B6" s="4"/>
      <c r="E6" s="5"/>
      <c r="F6" s="139"/>
      <c r="G6" s="140"/>
      <c r="H6" s="140"/>
      <c r="I6" s="141"/>
      <c r="J6" s="32"/>
    </row>
    <row r="7" spans="2:14" ht="15" customHeight="1" x14ac:dyDescent="0.25">
      <c r="B7" s="4"/>
      <c r="E7" s="5"/>
      <c r="F7" s="139"/>
      <c r="G7" s="140"/>
      <c r="H7" s="140"/>
      <c r="I7" s="141"/>
      <c r="J7" s="32"/>
    </row>
    <row r="8" spans="2:14" ht="15" customHeight="1" x14ac:dyDescent="0.25">
      <c r="B8" s="4"/>
      <c r="E8" s="5"/>
      <c r="F8" s="139"/>
      <c r="G8" s="140"/>
      <c r="H8" s="140"/>
      <c r="I8" s="141"/>
      <c r="J8" s="32"/>
    </row>
    <row r="9" spans="2:14" ht="15" customHeight="1" x14ac:dyDescent="0.25">
      <c r="B9" s="4"/>
      <c r="F9" s="142"/>
      <c r="G9" s="143"/>
      <c r="H9" s="143"/>
      <c r="I9" s="144"/>
      <c r="J9" s="32"/>
    </row>
    <row r="10" spans="2:14" ht="15" customHeight="1" x14ac:dyDescent="0.25">
      <c r="B10" s="4"/>
      <c r="E10" s="5" t="s">
        <v>190</v>
      </c>
      <c r="F10" s="135"/>
      <c r="G10" s="135"/>
      <c r="H10" s="135"/>
      <c r="I10" s="135"/>
      <c r="J10" s="32"/>
    </row>
    <row r="11" spans="2:14" ht="15" customHeight="1" x14ac:dyDescent="0.25">
      <c r="B11" s="4"/>
      <c r="E11" s="5" t="s">
        <v>189</v>
      </c>
      <c r="F11" s="135"/>
      <c r="G11" s="135"/>
      <c r="H11" s="135"/>
      <c r="I11" s="135"/>
      <c r="J11" s="32"/>
    </row>
    <row r="12" spans="2:14" ht="15" customHeight="1" x14ac:dyDescent="0.25">
      <c r="B12" s="4"/>
      <c r="E12" s="5" t="s">
        <v>4</v>
      </c>
      <c r="F12" s="135" t="s">
        <v>188</v>
      </c>
      <c r="G12" s="135"/>
      <c r="H12" s="135"/>
      <c r="I12" s="135"/>
      <c r="J12" s="32"/>
    </row>
    <row r="13" spans="2:14" ht="15" customHeight="1" x14ac:dyDescent="0.25">
      <c r="B13" s="4"/>
      <c r="E13" s="5"/>
      <c r="F13" s="135" t="s">
        <v>124</v>
      </c>
      <c r="G13" s="135"/>
      <c r="H13" s="135"/>
      <c r="I13" s="135"/>
      <c r="J13" s="32"/>
    </row>
    <row r="14" spans="2:14" ht="15" customHeight="1" x14ac:dyDescent="0.25">
      <c r="B14" s="4"/>
      <c r="E14" s="5"/>
      <c r="F14" s="135"/>
      <c r="G14" s="135"/>
      <c r="H14" s="135"/>
      <c r="I14" s="135"/>
      <c r="J14" s="32"/>
    </row>
    <row r="15" spans="2:14" ht="15" customHeight="1" x14ac:dyDescent="0.25">
      <c r="B15" s="4"/>
      <c r="E15" s="5" t="s">
        <v>41</v>
      </c>
      <c r="F15" s="134">
        <f ca="1">TODAY()</f>
        <v>43718</v>
      </c>
      <c r="G15" s="134"/>
      <c r="H15" s="134"/>
      <c r="I15" s="134"/>
      <c r="J15" s="32"/>
    </row>
    <row r="16" spans="2:14" ht="15" customHeight="1" x14ac:dyDescent="0.25">
      <c r="B16" s="4"/>
      <c r="E16" s="5"/>
      <c r="F16" s="33"/>
      <c r="G16" s="33"/>
      <c r="H16" s="33"/>
      <c r="I16" s="33"/>
      <c r="J16" s="32"/>
    </row>
    <row r="17" spans="2:10" ht="15" customHeight="1" x14ac:dyDescent="0.25">
      <c r="B17" s="145" t="s">
        <v>420</v>
      </c>
      <c r="C17" s="145"/>
      <c r="D17" s="145"/>
      <c r="E17" s="145"/>
      <c r="F17" s="145"/>
      <c r="G17" s="145"/>
      <c r="H17" s="145"/>
      <c r="I17" s="145"/>
      <c r="J17" s="145"/>
    </row>
    <row r="18" spans="2:10" x14ac:dyDescent="0.25">
      <c r="B18" s="145"/>
      <c r="C18" s="145"/>
      <c r="D18" s="145"/>
      <c r="E18" s="145"/>
      <c r="F18" s="145"/>
      <c r="G18" s="145"/>
      <c r="H18" s="145"/>
      <c r="I18" s="145"/>
      <c r="J18" s="145"/>
    </row>
    <row r="19" spans="2:10" x14ac:dyDescent="0.25">
      <c r="B19" s="145"/>
      <c r="C19" s="145"/>
      <c r="D19" s="145"/>
      <c r="E19" s="145"/>
      <c r="F19" s="145"/>
      <c r="G19" s="145"/>
      <c r="H19" s="145"/>
      <c r="I19" s="145"/>
      <c r="J19" s="145"/>
    </row>
    <row r="20" spans="2:10" x14ac:dyDescent="0.25">
      <c r="B20" s="145"/>
      <c r="C20" s="145"/>
      <c r="D20" s="145"/>
      <c r="E20" s="145"/>
      <c r="F20" s="145"/>
      <c r="G20" s="145"/>
      <c r="H20" s="145"/>
      <c r="I20" s="145"/>
      <c r="J20" s="145"/>
    </row>
    <row r="21" spans="2:10" x14ac:dyDescent="0.25">
      <c r="B21" s="145"/>
      <c r="C21" s="145"/>
      <c r="D21" s="145"/>
      <c r="E21" s="145"/>
      <c r="F21" s="145"/>
      <c r="G21" s="145"/>
      <c r="H21" s="145"/>
      <c r="I21" s="145"/>
      <c r="J21" s="145"/>
    </row>
    <row r="22" spans="2:10" x14ac:dyDescent="0.25">
      <c r="B22" s="145"/>
      <c r="C22" s="145"/>
      <c r="D22" s="145"/>
      <c r="E22" s="145"/>
      <c r="F22" s="145"/>
      <c r="G22" s="145"/>
      <c r="H22" s="145"/>
      <c r="I22" s="145"/>
      <c r="J22" s="145"/>
    </row>
    <row r="23" spans="2:10" x14ac:dyDescent="0.25">
      <c r="B23" s="145"/>
      <c r="C23" s="145"/>
      <c r="D23" s="145"/>
      <c r="E23" s="145"/>
      <c r="F23" s="145"/>
      <c r="G23" s="145"/>
      <c r="H23" s="145"/>
      <c r="I23" s="145"/>
      <c r="J23" s="145"/>
    </row>
    <row r="24" spans="2:10" x14ac:dyDescent="0.25">
      <c r="B24" s="145"/>
      <c r="C24" s="145"/>
      <c r="D24" s="145"/>
      <c r="E24" s="145"/>
      <c r="F24" s="145"/>
      <c r="G24" s="145"/>
      <c r="H24" s="145"/>
      <c r="I24" s="145"/>
      <c r="J24" s="145"/>
    </row>
    <row r="25" spans="2:10" x14ac:dyDescent="0.25">
      <c r="B25" s="145"/>
      <c r="C25" s="145"/>
      <c r="D25" s="145"/>
      <c r="E25" s="145"/>
      <c r="F25" s="145"/>
      <c r="G25" s="145"/>
      <c r="H25" s="145"/>
      <c r="I25" s="145"/>
      <c r="J25" s="145"/>
    </row>
    <row r="26" spans="2:10" x14ac:dyDescent="0.25">
      <c r="B26" s="145"/>
      <c r="C26" s="145"/>
      <c r="D26" s="145"/>
      <c r="E26" s="145"/>
      <c r="F26" s="145"/>
      <c r="G26" s="145"/>
      <c r="H26" s="145"/>
      <c r="I26" s="145"/>
      <c r="J26" s="145"/>
    </row>
    <row r="27" spans="2:10" x14ac:dyDescent="0.25">
      <c r="B27" s="145"/>
      <c r="C27" s="145"/>
      <c r="D27" s="145"/>
      <c r="E27" s="145"/>
      <c r="F27" s="145"/>
      <c r="G27" s="145"/>
      <c r="H27" s="145"/>
      <c r="I27" s="145"/>
      <c r="J27" s="145"/>
    </row>
    <row r="28" spans="2:10" x14ac:dyDescent="0.25">
      <c r="B28" s="145"/>
      <c r="C28" s="145"/>
      <c r="D28" s="145"/>
      <c r="E28" s="145"/>
      <c r="F28" s="145"/>
      <c r="G28" s="145"/>
      <c r="H28" s="145"/>
      <c r="I28" s="145"/>
      <c r="J28" s="145"/>
    </row>
    <row r="29" spans="2:10" ht="6.75" customHeight="1" x14ac:dyDescent="0.25">
      <c r="B29" s="145"/>
      <c r="C29" s="145"/>
      <c r="D29" s="145"/>
      <c r="E29" s="145"/>
      <c r="F29" s="145"/>
      <c r="G29" s="145"/>
      <c r="H29" s="145"/>
      <c r="I29" s="145"/>
      <c r="J29" s="145"/>
    </row>
    <row r="30" spans="2:10" x14ac:dyDescent="0.25">
      <c r="B30" s="145"/>
      <c r="C30" s="145"/>
      <c r="D30" s="145"/>
      <c r="E30" s="145"/>
      <c r="F30" s="145"/>
      <c r="G30" s="145"/>
      <c r="H30" s="145"/>
      <c r="I30" s="145"/>
      <c r="J30" s="145"/>
    </row>
    <row r="31" spans="2:10" x14ac:dyDescent="0.25">
      <c r="B31" s="145"/>
      <c r="C31" s="145"/>
      <c r="D31" s="145"/>
      <c r="E31" s="145"/>
      <c r="F31" s="145"/>
      <c r="G31" s="145"/>
      <c r="H31" s="145"/>
      <c r="I31" s="145"/>
      <c r="J31" s="145"/>
    </row>
    <row r="32" spans="2:10" x14ac:dyDescent="0.25">
      <c r="B32" s="145"/>
      <c r="C32" s="145"/>
      <c r="D32" s="145"/>
      <c r="E32" s="145"/>
      <c r="F32" s="145"/>
      <c r="G32" s="145"/>
      <c r="H32" s="145"/>
      <c r="I32" s="145"/>
      <c r="J32" s="145"/>
    </row>
    <row r="33" spans="2:10" ht="15" customHeight="1" x14ac:dyDescent="0.25">
      <c r="B33" s="145"/>
      <c r="C33" s="145"/>
      <c r="D33" s="145"/>
      <c r="E33" s="145"/>
      <c r="F33" s="145"/>
      <c r="G33" s="145"/>
      <c r="H33" s="145"/>
      <c r="I33" s="145"/>
      <c r="J33" s="145"/>
    </row>
    <row r="34" spans="2:10" x14ac:dyDescent="0.25">
      <c r="B34" s="145"/>
      <c r="C34" s="145"/>
      <c r="D34" s="145"/>
      <c r="E34" s="145"/>
      <c r="F34" s="145"/>
      <c r="G34" s="145"/>
      <c r="H34" s="145"/>
      <c r="I34" s="145"/>
      <c r="J34" s="145"/>
    </row>
    <row r="35" spans="2:10" x14ac:dyDescent="0.25">
      <c r="B35" s="145"/>
      <c r="C35" s="145"/>
      <c r="D35" s="145"/>
      <c r="E35" s="145"/>
      <c r="F35" s="145"/>
      <c r="G35" s="145"/>
      <c r="H35" s="145"/>
      <c r="I35" s="145"/>
      <c r="J35" s="145"/>
    </row>
    <row r="36" spans="2:10" x14ac:dyDescent="0.25">
      <c r="B36" s="145"/>
      <c r="C36" s="145"/>
      <c r="D36" s="145"/>
      <c r="E36" s="145"/>
      <c r="F36" s="145"/>
      <c r="G36" s="145"/>
      <c r="H36" s="145"/>
      <c r="I36" s="145"/>
      <c r="J36" s="145"/>
    </row>
    <row r="37" spans="2:10" x14ac:dyDescent="0.25">
      <c r="B37" s="145"/>
      <c r="C37" s="145"/>
      <c r="D37" s="145"/>
      <c r="E37" s="145"/>
      <c r="F37" s="145"/>
      <c r="G37" s="145"/>
      <c r="H37" s="145"/>
      <c r="I37" s="145"/>
      <c r="J37" s="145"/>
    </row>
    <row r="38" spans="2:10" x14ac:dyDescent="0.25">
      <c r="B38" s="145"/>
      <c r="C38" s="145"/>
      <c r="D38" s="145"/>
      <c r="E38" s="145"/>
      <c r="F38" s="145"/>
      <c r="G38" s="145"/>
      <c r="H38" s="145"/>
      <c r="I38" s="145"/>
      <c r="J38" s="145"/>
    </row>
    <row r="39" spans="2:10" x14ac:dyDescent="0.25">
      <c r="B39" s="145"/>
      <c r="C39" s="145"/>
      <c r="D39" s="145"/>
      <c r="E39" s="145"/>
      <c r="F39" s="145"/>
      <c r="G39" s="145"/>
      <c r="H39" s="145"/>
      <c r="I39" s="145"/>
      <c r="J39" s="145"/>
    </row>
    <row r="40" spans="2:10" x14ac:dyDescent="0.25">
      <c r="B40" s="145"/>
      <c r="C40" s="145"/>
      <c r="D40" s="145"/>
      <c r="E40" s="145"/>
      <c r="F40" s="145"/>
      <c r="G40" s="145"/>
      <c r="H40" s="145"/>
      <c r="I40" s="145"/>
      <c r="J40" s="145"/>
    </row>
    <row r="41" spans="2:10" x14ac:dyDescent="0.25">
      <c r="B41" s="145"/>
      <c r="C41" s="145"/>
      <c r="D41" s="145"/>
      <c r="E41" s="145"/>
      <c r="F41" s="145"/>
      <c r="G41" s="145"/>
      <c r="H41" s="145"/>
      <c r="I41" s="145"/>
      <c r="J41" s="145"/>
    </row>
    <row r="42" spans="2:10" x14ac:dyDescent="0.25">
      <c r="B42" s="145"/>
      <c r="C42" s="145"/>
      <c r="D42" s="145"/>
      <c r="E42" s="145"/>
      <c r="F42" s="145"/>
      <c r="G42" s="145"/>
      <c r="H42" s="145"/>
      <c r="I42" s="145"/>
      <c r="J42" s="145"/>
    </row>
    <row r="43" spans="2:10" x14ac:dyDescent="0.25">
      <c r="B43" s="145"/>
      <c r="C43" s="145"/>
      <c r="D43" s="145"/>
      <c r="E43" s="145"/>
      <c r="F43" s="145"/>
      <c r="G43" s="145"/>
      <c r="H43" s="145"/>
      <c r="I43" s="145"/>
      <c r="J43" s="145"/>
    </row>
    <row r="44" spans="2:10" x14ac:dyDescent="0.25">
      <c r="B44" s="145"/>
      <c r="C44" s="145"/>
      <c r="D44" s="145"/>
      <c r="E44" s="145"/>
      <c r="F44" s="145"/>
      <c r="G44" s="145"/>
      <c r="H44" s="145"/>
      <c r="I44" s="145"/>
      <c r="J44" s="145"/>
    </row>
    <row r="45" spans="2:10" ht="15.75" thickBot="1" x14ac:dyDescent="0.3">
      <c r="B45" s="145"/>
      <c r="C45" s="145"/>
      <c r="D45" s="145"/>
      <c r="E45" s="145"/>
      <c r="F45" s="145"/>
      <c r="G45" s="145"/>
      <c r="H45" s="145"/>
      <c r="I45" s="145"/>
      <c r="J45" s="145"/>
    </row>
    <row r="46" spans="2:10" ht="15" customHeight="1" x14ac:dyDescent="0.25">
      <c r="B46" s="130" t="s">
        <v>3</v>
      </c>
      <c r="C46" s="131"/>
      <c r="D46" s="124"/>
      <c r="E46" s="124"/>
      <c r="F46" s="124"/>
      <c r="G46" s="124"/>
      <c r="H46" s="124"/>
      <c r="I46" s="124"/>
      <c r="J46" s="124"/>
    </row>
    <row r="47" spans="2:10" ht="15.75" thickBot="1" x14ac:dyDescent="0.3">
      <c r="B47" s="132"/>
      <c r="C47" s="133"/>
      <c r="D47" s="124"/>
      <c r="E47" s="124"/>
      <c r="F47" s="124"/>
      <c r="G47" s="124"/>
      <c r="H47" s="124"/>
      <c r="I47" s="124"/>
      <c r="J47" s="124"/>
    </row>
    <row r="48" spans="2:10" x14ac:dyDescent="0.25">
      <c r="B48" s="124"/>
      <c r="C48" s="124"/>
      <c r="D48" s="124"/>
      <c r="E48" s="124"/>
      <c r="F48" s="124"/>
      <c r="G48" s="124"/>
      <c r="H48" s="124"/>
      <c r="I48" s="124"/>
      <c r="J48" s="124"/>
    </row>
    <row r="49" spans="2:10" x14ac:dyDescent="0.25">
      <c r="B49" s="124"/>
      <c r="C49" s="124"/>
      <c r="D49" s="124"/>
      <c r="E49" s="124"/>
      <c r="F49" s="124"/>
      <c r="G49" s="124"/>
      <c r="H49" s="124"/>
      <c r="I49" s="124"/>
      <c r="J49" s="124"/>
    </row>
    <row r="50" spans="2:10" x14ac:dyDescent="0.25">
      <c r="B50" s="124"/>
      <c r="C50" s="124"/>
      <c r="D50" s="124"/>
      <c r="E50" s="124"/>
      <c r="F50" s="124"/>
      <c r="G50" s="124"/>
      <c r="H50" s="124"/>
      <c r="I50" s="124"/>
      <c r="J50" s="124"/>
    </row>
    <row r="51" spans="2:10" x14ac:dyDescent="0.25">
      <c r="H51" s="13"/>
    </row>
    <row r="52" spans="2:10" x14ac:dyDescent="0.25">
      <c r="H52" s="31"/>
    </row>
  </sheetData>
  <mergeCells count="11">
    <mergeCell ref="B2:I3"/>
    <mergeCell ref="B4:I4"/>
    <mergeCell ref="B46:C47"/>
    <mergeCell ref="F15:I15"/>
    <mergeCell ref="F14:I14"/>
    <mergeCell ref="F13:I13"/>
    <mergeCell ref="F12:I12"/>
    <mergeCell ref="F5:I9"/>
    <mergeCell ref="F10:I10"/>
    <mergeCell ref="F11:I11"/>
    <mergeCell ref="B17:J45"/>
  </mergeCells>
  <hyperlinks>
    <hyperlink ref="B46:C47" location="Scales!A1" display="Get Started!"/>
  </hyperlinks>
  <pageMargins left="0.7" right="0.7" top="0.75" bottom="0.75" header="0.3" footer="0.3"/>
  <pageSetup paperSize="17" scale="125" fitToWidth="0" orientation="portrait" r:id="rId1"/>
  <headerFooter>
    <oddFooter>&amp;L&amp;A&amp;RPage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3366"/>
  </sheetPr>
  <dimension ref="A1:R78"/>
  <sheetViews>
    <sheetView topLeftCell="F31" workbookViewId="0">
      <selection activeCell="Q57" sqref="Q57:Q62"/>
    </sheetView>
  </sheetViews>
  <sheetFormatPr defaultRowHeight="15" x14ac:dyDescent="0.25"/>
  <cols>
    <col min="1" max="1" width="31.7109375" style="6" bestFit="1" customWidth="1"/>
    <col min="2" max="2" width="5.140625" customWidth="1"/>
    <col min="3" max="5" width="30" customWidth="1"/>
    <col min="6" max="6" width="38.7109375" bestFit="1" customWidth="1"/>
    <col min="15" max="16" width="9.140625" customWidth="1"/>
    <col min="17" max="17" width="37.140625" customWidth="1"/>
    <col min="18" max="18" width="9.140625" customWidth="1"/>
  </cols>
  <sheetData>
    <row r="1" spans="1:2" x14ac:dyDescent="0.25">
      <c r="A1" s="7" t="s">
        <v>23</v>
      </c>
      <c r="B1" s="8" t="s">
        <v>24</v>
      </c>
    </row>
    <row r="2" spans="1:2" x14ac:dyDescent="0.25">
      <c r="A2" s="6" t="s">
        <v>5</v>
      </c>
      <c r="B2" s="3">
        <v>1</v>
      </c>
    </row>
    <row r="3" spans="1:2" x14ac:dyDescent="0.25">
      <c r="A3" s="6" t="s">
        <v>6</v>
      </c>
      <c r="B3" s="3">
        <v>2</v>
      </c>
    </row>
    <row r="4" spans="1:2" x14ac:dyDescent="0.25">
      <c r="A4" s="6" t="s">
        <v>7</v>
      </c>
      <c r="B4" s="3">
        <v>3</v>
      </c>
    </row>
    <row r="5" spans="1:2" x14ac:dyDescent="0.25">
      <c r="A5" s="6" t="s">
        <v>8</v>
      </c>
      <c r="B5" s="3">
        <v>4</v>
      </c>
    </row>
    <row r="6" spans="1:2" x14ac:dyDescent="0.25">
      <c r="A6" s="6" t="s">
        <v>9</v>
      </c>
      <c r="B6" s="3">
        <v>5</v>
      </c>
    </row>
    <row r="7" spans="1:2" x14ac:dyDescent="0.25">
      <c r="A7" s="6" t="s">
        <v>10</v>
      </c>
      <c r="B7" s="3">
        <v>6</v>
      </c>
    </row>
    <row r="8" spans="1:2" x14ac:dyDescent="0.25">
      <c r="A8" s="6" t="s">
        <v>11</v>
      </c>
      <c r="B8" s="3">
        <v>7</v>
      </c>
    </row>
    <row r="9" spans="1:2" x14ac:dyDescent="0.25">
      <c r="A9" s="6" t="s">
        <v>12</v>
      </c>
      <c r="B9" s="3">
        <v>8</v>
      </c>
    </row>
    <row r="10" spans="1:2" x14ac:dyDescent="0.25">
      <c r="A10" s="6" t="s">
        <v>13</v>
      </c>
      <c r="B10" s="3">
        <v>9</v>
      </c>
    </row>
    <row r="11" spans="1:2" x14ac:dyDescent="0.25">
      <c r="A11" s="6" t="s">
        <v>14</v>
      </c>
      <c r="B11" s="3">
        <v>10</v>
      </c>
    </row>
    <row r="12" spans="1:2" x14ac:dyDescent="0.25">
      <c r="A12" s="6" t="s">
        <v>15</v>
      </c>
      <c r="B12" s="3">
        <v>11</v>
      </c>
    </row>
    <row r="13" spans="1:2" x14ac:dyDescent="0.25">
      <c r="A13" s="6" t="s">
        <v>16</v>
      </c>
      <c r="B13" s="3">
        <v>12</v>
      </c>
    </row>
    <row r="14" spans="1:2" x14ac:dyDescent="0.25">
      <c r="A14" s="6" t="s">
        <v>17</v>
      </c>
      <c r="B14" s="3">
        <v>13</v>
      </c>
    </row>
    <row r="15" spans="1:2" x14ac:dyDescent="0.25">
      <c r="A15" s="6" t="s">
        <v>18</v>
      </c>
      <c r="B15" s="3">
        <v>14</v>
      </c>
    </row>
    <row r="16" spans="1:2" x14ac:dyDescent="0.25">
      <c r="A16" s="6" t="s">
        <v>19</v>
      </c>
      <c r="B16" s="3">
        <v>15</v>
      </c>
    </row>
    <row r="17" spans="1:7" x14ac:dyDescent="0.25">
      <c r="A17" s="6" t="s">
        <v>20</v>
      </c>
      <c r="B17" s="3">
        <v>16</v>
      </c>
    </row>
    <row r="18" spans="1:7" x14ac:dyDescent="0.25">
      <c r="A18" s="6" t="s">
        <v>21</v>
      </c>
      <c r="B18" s="3">
        <v>18</v>
      </c>
    </row>
    <row r="19" spans="1:7" x14ac:dyDescent="0.25">
      <c r="A19" s="6" t="s">
        <v>22</v>
      </c>
      <c r="B19" s="3">
        <v>17</v>
      </c>
    </row>
    <row r="21" spans="1:7" x14ac:dyDescent="0.25">
      <c r="A21" s="6" t="s">
        <v>39</v>
      </c>
    </row>
    <row r="22" spans="1:7" x14ac:dyDescent="0.25">
      <c r="A22" s="6" t="s">
        <v>26</v>
      </c>
    </row>
    <row r="23" spans="1:7" x14ac:dyDescent="0.25">
      <c r="A23" s="6" t="s">
        <v>1</v>
      </c>
    </row>
    <row r="24" spans="1:7" x14ac:dyDescent="0.25">
      <c r="A24" s="6" t="s">
        <v>37</v>
      </c>
    </row>
    <row r="25" spans="1:7" x14ac:dyDescent="0.25">
      <c r="A25" s="6" t="s">
        <v>38</v>
      </c>
    </row>
    <row r="26" spans="1:7" x14ac:dyDescent="0.25">
      <c r="A26" s="6" t="s">
        <v>2</v>
      </c>
    </row>
    <row r="28" spans="1:7" s="34" customFormat="1" x14ac:dyDescent="0.25">
      <c r="C28" s="37" t="s">
        <v>99</v>
      </c>
    </row>
    <row r="29" spans="1:7" s="34" customFormat="1" x14ac:dyDescent="0.25">
      <c r="A29" s="34" t="s">
        <v>89</v>
      </c>
      <c r="C29" s="37" t="s">
        <v>100</v>
      </c>
    </row>
    <row r="30" spans="1:7" s="34" customFormat="1" x14ac:dyDescent="0.25">
      <c r="A30" s="34" t="s">
        <v>90</v>
      </c>
      <c r="C30" s="37" t="s">
        <v>101</v>
      </c>
    </row>
    <row r="31" spans="1:7" s="34" customFormat="1" x14ac:dyDescent="0.25">
      <c r="A31" s="34" t="s">
        <v>91</v>
      </c>
      <c r="C31" s="37" t="s">
        <v>102</v>
      </c>
    </row>
    <row r="32" spans="1:7" s="35" customFormat="1" x14ac:dyDescent="0.25">
      <c r="A32" s="35" t="s">
        <v>92</v>
      </c>
      <c r="C32" s="37" t="s">
        <v>103</v>
      </c>
      <c r="D32" s="20"/>
      <c r="F32" s="34"/>
      <c r="G32" s="34"/>
    </row>
    <row r="33" spans="1:18" s="34" customFormat="1" x14ac:dyDescent="0.25">
      <c r="A33" s="34" t="s">
        <v>93</v>
      </c>
      <c r="C33" s="37" t="s">
        <v>104</v>
      </c>
    </row>
    <row r="34" spans="1:18" s="34" customFormat="1" x14ac:dyDescent="0.25">
      <c r="A34" s="34" t="s">
        <v>94</v>
      </c>
      <c r="C34" s="37" t="s">
        <v>105</v>
      </c>
      <c r="F34" s="39" t="s">
        <v>106</v>
      </c>
    </row>
    <row r="35" spans="1:18" s="34" customFormat="1" x14ac:dyDescent="0.25">
      <c r="A35" s="34" t="s">
        <v>95</v>
      </c>
      <c r="C35" s="37" t="s">
        <v>25</v>
      </c>
      <c r="F35" s="39" t="s">
        <v>107</v>
      </c>
      <c r="G35" s="36"/>
      <c r="H35" s="36"/>
      <c r="I35" s="36"/>
      <c r="J35" s="36"/>
      <c r="K35" s="36"/>
      <c r="L35" s="36"/>
      <c r="M35" s="36"/>
      <c r="N35" s="36"/>
      <c r="O35" s="36"/>
      <c r="P35" s="36"/>
      <c r="Q35" s="36"/>
      <c r="R35" s="36"/>
    </row>
    <row r="36" spans="1:18" s="34" customFormat="1" x14ac:dyDescent="0.25">
      <c r="A36" s="34" t="s">
        <v>96</v>
      </c>
      <c r="C36" s="37" t="s">
        <v>97</v>
      </c>
      <c r="F36" s="36"/>
      <c r="G36" s="152" t="s">
        <v>146</v>
      </c>
      <c r="H36" s="152"/>
      <c r="I36" s="152"/>
      <c r="J36" s="152"/>
      <c r="K36" s="36"/>
      <c r="L36" s="152" t="s">
        <v>110</v>
      </c>
      <c r="M36" s="152"/>
      <c r="N36" s="152"/>
      <c r="O36" s="152"/>
      <c r="P36" s="40"/>
      <c r="Q36" s="152" t="s">
        <v>125</v>
      </c>
      <c r="R36" s="36"/>
    </row>
    <row r="37" spans="1:18" s="34" customFormat="1" x14ac:dyDescent="0.25">
      <c r="A37" s="34" t="s">
        <v>2</v>
      </c>
      <c r="C37" s="37" t="s">
        <v>98</v>
      </c>
      <c r="F37" s="36"/>
      <c r="G37" s="152"/>
      <c r="H37" s="152"/>
      <c r="I37" s="152"/>
      <c r="J37" s="152"/>
      <c r="K37" s="36"/>
      <c r="L37" s="152"/>
      <c r="M37" s="152"/>
      <c r="N37" s="152"/>
      <c r="O37" s="152"/>
      <c r="P37" s="40"/>
      <c r="Q37" s="152"/>
      <c r="R37" s="36"/>
    </row>
    <row r="38" spans="1:18" s="34" customFormat="1" x14ac:dyDescent="0.25">
      <c r="C38" s="37" t="s">
        <v>117</v>
      </c>
      <c r="F38" s="36"/>
      <c r="G38" s="152"/>
      <c r="H38" s="152"/>
      <c r="I38" s="152"/>
      <c r="J38" s="152"/>
      <c r="K38" s="36"/>
      <c r="L38" s="152"/>
      <c r="M38" s="152"/>
      <c r="N38" s="152"/>
      <c r="O38" s="152"/>
      <c r="P38" s="40"/>
      <c r="Q38" s="152"/>
      <c r="R38" s="36"/>
    </row>
    <row r="39" spans="1:18" ht="125.25" customHeight="1" x14ac:dyDescent="0.25">
      <c r="A39" s="34"/>
      <c r="D39" s="105" t="s">
        <v>162</v>
      </c>
      <c r="E39" s="9"/>
      <c r="F39" s="1"/>
      <c r="G39" s="152"/>
      <c r="H39" s="152"/>
      <c r="I39" s="152"/>
      <c r="J39" s="152"/>
      <c r="K39" s="1"/>
      <c r="L39" s="152"/>
      <c r="M39" s="152"/>
      <c r="N39" s="152"/>
      <c r="O39" s="152"/>
      <c r="P39" s="40"/>
      <c r="Q39" s="152"/>
      <c r="R39" s="1"/>
    </row>
    <row r="40" spans="1:18" x14ac:dyDescent="0.25">
      <c r="D40" s="9"/>
      <c r="E40" s="9"/>
      <c r="F40" s="1"/>
      <c r="G40" s="152"/>
      <c r="H40" s="152"/>
      <c r="I40" s="152"/>
      <c r="J40" s="152"/>
      <c r="K40" s="1"/>
      <c r="L40" s="152"/>
      <c r="M40" s="152"/>
      <c r="N40" s="152"/>
      <c r="O40" s="152"/>
      <c r="P40" s="40"/>
      <c r="Q40" s="152"/>
      <c r="R40" s="1"/>
    </row>
    <row r="41" spans="1:18" x14ac:dyDescent="0.25">
      <c r="D41" s="9"/>
      <c r="E41" s="9"/>
      <c r="F41" s="1"/>
      <c r="G41" s="152"/>
      <c r="H41" s="152"/>
      <c r="I41" s="152"/>
      <c r="J41" s="152"/>
      <c r="K41" s="1"/>
      <c r="L41" s="152"/>
      <c r="M41" s="152"/>
      <c r="N41" s="152"/>
      <c r="O41" s="152"/>
      <c r="P41" s="40"/>
      <c r="Q41" s="152"/>
      <c r="R41" s="1"/>
    </row>
    <row r="42" spans="1:18" x14ac:dyDescent="0.25">
      <c r="A42" s="30"/>
      <c r="C42" s="106" t="s">
        <v>163</v>
      </c>
      <c r="D42" s="107" t="str">
        <f>IF(SUM(Scales!I5:J5)=1,"","Error, weighting is not 100% total!")</f>
        <v/>
      </c>
      <c r="E42" s="107"/>
      <c r="F42" s="107"/>
      <c r="G42" s="152"/>
      <c r="H42" s="152"/>
      <c r="I42" s="152"/>
      <c r="J42" s="152"/>
      <c r="K42" s="1"/>
      <c r="L42" s="152"/>
      <c r="M42" s="152"/>
      <c r="N42" s="152"/>
      <c r="O42" s="152"/>
      <c r="P42" s="40"/>
      <c r="Q42" s="152"/>
      <c r="R42" s="1"/>
    </row>
    <row r="43" spans="1:18" x14ac:dyDescent="0.25">
      <c r="A43" s="30"/>
      <c r="D43" s="9"/>
      <c r="E43" s="9"/>
      <c r="F43" s="1"/>
      <c r="G43" s="152"/>
      <c r="H43" s="152"/>
      <c r="I43" s="152"/>
      <c r="J43" s="152"/>
      <c r="K43" s="1"/>
      <c r="L43" s="152"/>
      <c r="M43" s="152"/>
      <c r="N43" s="152"/>
      <c r="O43" s="152"/>
      <c r="P43" s="40"/>
      <c r="Q43" s="152"/>
      <c r="R43" s="1"/>
    </row>
    <row r="44" spans="1:18" x14ac:dyDescent="0.25">
      <c r="A44" s="30"/>
      <c r="D44" s="9"/>
      <c r="E44" s="9"/>
      <c r="F44" s="1"/>
      <c r="G44" s="152"/>
      <c r="H44" s="152"/>
      <c r="I44" s="152"/>
      <c r="J44" s="152"/>
      <c r="K44" s="1"/>
      <c r="L44" s="152"/>
      <c r="M44" s="152"/>
      <c r="N44" s="152"/>
      <c r="O44" s="152"/>
      <c r="P44" s="40"/>
      <c r="Q44" s="152"/>
      <c r="R44" s="1"/>
    </row>
    <row r="45" spans="1:18" x14ac:dyDescent="0.25">
      <c r="A45" s="30"/>
      <c r="D45" s="9"/>
      <c r="E45" s="9"/>
      <c r="F45" s="1"/>
      <c r="G45" s="152"/>
      <c r="H45" s="152"/>
      <c r="I45" s="152"/>
      <c r="J45" s="152"/>
      <c r="K45" s="1"/>
      <c r="L45" s="152"/>
      <c r="M45" s="152"/>
      <c r="N45" s="152"/>
      <c r="O45" s="152"/>
      <c r="P45" s="40"/>
      <c r="Q45" s="152"/>
      <c r="R45" s="1"/>
    </row>
    <row r="46" spans="1:18" x14ac:dyDescent="0.25">
      <c r="A46" s="30"/>
      <c r="F46" s="1"/>
      <c r="G46" s="152"/>
      <c r="H46" s="152"/>
      <c r="I46" s="152"/>
      <c r="J46" s="152"/>
      <c r="K46" s="1"/>
      <c r="L46" s="152"/>
      <c r="M46" s="152"/>
      <c r="N46" s="152"/>
      <c r="O46" s="152"/>
      <c r="P46" s="40"/>
      <c r="Q46" s="152"/>
      <c r="R46" s="1"/>
    </row>
    <row r="47" spans="1:18" x14ac:dyDescent="0.25">
      <c r="A47" s="30"/>
      <c r="F47" s="1"/>
      <c r="G47" s="152"/>
      <c r="H47" s="152"/>
      <c r="I47" s="152"/>
      <c r="J47" s="152"/>
      <c r="K47" s="1"/>
      <c r="L47" s="152"/>
      <c r="M47" s="152"/>
      <c r="N47" s="152"/>
      <c r="O47" s="152"/>
      <c r="P47" s="40"/>
      <c r="Q47" s="152"/>
      <c r="R47" s="1"/>
    </row>
    <row r="48" spans="1:18" x14ac:dyDescent="0.25">
      <c r="A48" s="30"/>
      <c r="F48" s="1"/>
      <c r="G48" s="152"/>
      <c r="H48" s="152"/>
      <c r="I48" s="152"/>
      <c r="J48" s="152"/>
      <c r="K48" s="1"/>
      <c r="L48" s="152"/>
      <c r="M48" s="152"/>
      <c r="N48" s="152"/>
      <c r="O48" s="152"/>
      <c r="P48" s="40"/>
      <c r="Q48" s="152"/>
      <c r="R48" s="1"/>
    </row>
    <row r="49" spans="1:18" ht="11.25" customHeight="1" x14ac:dyDescent="0.25">
      <c r="A49" s="30"/>
      <c r="F49" s="1"/>
      <c r="G49" s="152"/>
      <c r="H49" s="152"/>
      <c r="I49" s="152"/>
      <c r="J49" s="152"/>
      <c r="K49" s="1"/>
      <c r="L49" s="152"/>
      <c r="M49" s="152"/>
      <c r="N49" s="152"/>
      <c r="O49" s="152"/>
      <c r="P49" s="40"/>
      <c r="Q49" s="152"/>
      <c r="R49" s="1"/>
    </row>
    <row r="50" spans="1:18" ht="15" hidden="1" customHeight="1" x14ac:dyDescent="0.25">
      <c r="A50" s="30"/>
      <c r="F50" s="1"/>
      <c r="G50" s="152"/>
      <c r="H50" s="152"/>
      <c r="I50" s="152"/>
      <c r="J50" s="152"/>
      <c r="K50" s="1"/>
      <c r="L50" s="152"/>
      <c r="M50" s="152"/>
      <c r="N50" s="152"/>
      <c r="O50" s="152"/>
      <c r="P50" s="40"/>
      <c r="Q50" s="152"/>
      <c r="R50" s="1"/>
    </row>
    <row r="51" spans="1:18" ht="15" hidden="1" customHeight="1" x14ac:dyDescent="0.25">
      <c r="A51" s="30"/>
      <c r="F51" s="1"/>
      <c r="G51" s="152"/>
      <c r="H51" s="152"/>
      <c r="I51" s="152"/>
      <c r="J51" s="152"/>
      <c r="K51" s="1"/>
      <c r="L51" s="152"/>
      <c r="M51" s="152"/>
      <c r="N51" s="152"/>
      <c r="O51" s="152"/>
      <c r="P51" s="40"/>
      <c r="Q51" s="152"/>
      <c r="R51" s="1"/>
    </row>
    <row r="52" spans="1:18" x14ac:dyDescent="0.25">
      <c r="A52" s="30"/>
      <c r="F52" s="1"/>
      <c r="G52" s="1"/>
      <c r="H52" s="1"/>
      <c r="I52" s="1"/>
      <c r="J52" s="1"/>
      <c r="K52" s="1"/>
      <c r="L52" s="1"/>
      <c r="M52" s="1"/>
      <c r="N52" s="1"/>
      <c r="O52" s="1"/>
      <c r="P52" s="1"/>
      <c r="Q52" s="152"/>
      <c r="R52" s="1"/>
    </row>
    <row r="53" spans="1:18" x14ac:dyDescent="0.25">
      <c r="A53" s="30"/>
      <c r="O53" s="1"/>
      <c r="P53" s="1"/>
      <c r="Q53" s="152"/>
      <c r="R53" s="1"/>
    </row>
    <row r="54" spans="1:18" x14ac:dyDescent="0.25">
      <c r="A54" s="30"/>
      <c r="O54" s="1"/>
      <c r="P54" s="1"/>
      <c r="Q54" s="152"/>
      <c r="R54" s="1"/>
    </row>
    <row r="55" spans="1:18" x14ac:dyDescent="0.25">
      <c r="A55" s="30"/>
      <c r="O55" s="1"/>
      <c r="P55" s="1"/>
      <c r="Q55" s="152"/>
      <c r="R55" s="1"/>
    </row>
    <row r="56" spans="1:18" x14ac:dyDescent="0.25">
      <c r="A56" s="30"/>
      <c r="O56" s="1"/>
      <c r="P56" s="1"/>
      <c r="Q56" s="1"/>
      <c r="R56" s="1"/>
    </row>
    <row r="57" spans="1:18" x14ac:dyDescent="0.25">
      <c r="A57" s="30"/>
      <c r="J57" s="122"/>
      <c r="O57" s="1"/>
      <c r="P57" s="1"/>
      <c r="Q57" s="152" t="s">
        <v>186</v>
      </c>
      <c r="R57" s="1"/>
    </row>
    <row r="58" spans="1:18" x14ac:dyDescent="0.25">
      <c r="A58" s="30"/>
      <c r="O58" s="1"/>
      <c r="P58" s="1"/>
      <c r="Q58" s="152"/>
      <c r="R58" s="1"/>
    </row>
    <row r="59" spans="1:18" x14ac:dyDescent="0.25">
      <c r="A59" s="30"/>
      <c r="O59" s="1"/>
      <c r="P59" s="1"/>
      <c r="Q59" s="152"/>
      <c r="R59" s="1"/>
    </row>
    <row r="60" spans="1:18" x14ac:dyDescent="0.25">
      <c r="A60" s="30"/>
      <c r="O60" s="1"/>
      <c r="P60" s="1"/>
      <c r="Q60" s="152"/>
      <c r="R60" s="1"/>
    </row>
    <row r="61" spans="1:18" x14ac:dyDescent="0.25">
      <c r="A61" s="30"/>
      <c r="O61" s="1"/>
      <c r="P61" s="1"/>
      <c r="Q61" s="152"/>
      <c r="R61" s="1"/>
    </row>
    <row r="62" spans="1:18" x14ac:dyDescent="0.25">
      <c r="A62" s="30"/>
      <c r="O62" s="1"/>
      <c r="P62" s="1"/>
      <c r="Q62" s="152"/>
      <c r="R62" s="1"/>
    </row>
    <row r="63" spans="1:18" x14ac:dyDescent="0.25">
      <c r="A63" s="30"/>
    </row>
    <row r="64" spans="1:18"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24"/>
    </row>
  </sheetData>
  <mergeCells count="4">
    <mergeCell ref="G36:J51"/>
    <mergeCell ref="L36:O51"/>
    <mergeCell ref="Q36:Q55"/>
    <mergeCell ref="Q57:Q6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J28"/>
  <sheetViews>
    <sheetView showGridLines="0" showRowColHeaders="0" zoomScaleNormal="100" workbookViewId="0"/>
  </sheetViews>
  <sheetFormatPr defaultRowHeight="15" x14ac:dyDescent="0.25"/>
  <cols>
    <col min="1" max="1" width="3.5703125" style="9" customWidth="1"/>
    <col min="2" max="3" width="14.7109375" style="9" customWidth="1"/>
    <col min="4" max="4" width="8.42578125" style="9" customWidth="1"/>
    <col min="5" max="5" width="17.85546875" style="9" customWidth="1"/>
    <col min="6" max="6" width="64.140625" style="9" bestFit="1" customWidth="1"/>
    <col min="7" max="7" width="11.5703125" style="9" hidden="1" customWidth="1"/>
    <col min="8" max="8" width="3.7109375" style="9" customWidth="1"/>
    <col min="9" max="10" width="14.7109375" style="9" customWidth="1"/>
    <col min="11" max="11" width="9.140625" style="9"/>
    <col min="12" max="12" width="2.7109375" style="9" customWidth="1"/>
    <col min="13" max="15" width="9.28515625" style="9" customWidth="1"/>
    <col min="16" max="16384" width="9.140625" style="9"/>
  </cols>
  <sheetData>
    <row r="1" spans="2:10" x14ac:dyDescent="0.25">
      <c r="B1" s="148" t="s">
        <v>97</v>
      </c>
      <c r="C1" s="148"/>
      <c r="G1" s="108" t="s">
        <v>164</v>
      </c>
    </row>
    <row r="2" spans="2:10" x14ac:dyDescent="0.25">
      <c r="B2" s="148"/>
      <c r="C2" s="148"/>
      <c r="D2" s="21"/>
    </row>
    <row r="3" spans="2:10" x14ac:dyDescent="0.25">
      <c r="B3" s="21"/>
      <c r="C3" s="21"/>
      <c r="D3" s="22"/>
      <c r="E3" s="153" t="s">
        <v>79</v>
      </c>
      <c r="F3" s="153"/>
      <c r="G3" s="97"/>
      <c r="I3" s="153" t="s">
        <v>157</v>
      </c>
      <c r="J3" s="153"/>
    </row>
    <row r="4" spans="2:10" x14ac:dyDescent="0.25">
      <c r="D4" s="22"/>
      <c r="E4" s="79" t="s">
        <v>67</v>
      </c>
      <c r="F4" s="98" t="s">
        <v>68</v>
      </c>
      <c r="G4" s="98" t="s">
        <v>158</v>
      </c>
      <c r="I4" s="79" t="s">
        <v>79</v>
      </c>
      <c r="J4" s="98" t="s">
        <v>80</v>
      </c>
    </row>
    <row r="5" spans="2:10" ht="30" x14ac:dyDescent="0.25">
      <c r="D5" s="22"/>
      <c r="E5" s="80" t="s">
        <v>39</v>
      </c>
      <c r="F5" s="81" t="s">
        <v>140</v>
      </c>
      <c r="G5" s="99">
        <v>10</v>
      </c>
      <c r="I5" s="102">
        <v>0.5</v>
      </c>
      <c r="J5" s="102">
        <v>0.5</v>
      </c>
    </row>
    <row r="6" spans="2:10" ht="30" x14ac:dyDescent="0.25">
      <c r="B6" s="23"/>
      <c r="C6" s="23"/>
      <c r="D6" s="22"/>
      <c r="E6" s="80" t="s">
        <v>26</v>
      </c>
      <c r="F6" s="81" t="s">
        <v>139</v>
      </c>
      <c r="G6" s="99">
        <v>8</v>
      </c>
    </row>
    <row r="7" spans="2:10" ht="30" x14ac:dyDescent="0.25">
      <c r="D7" s="22"/>
      <c r="E7" s="80" t="s">
        <v>1</v>
      </c>
      <c r="F7" s="81" t="s">
        <v>141</v>
      </c>
      <c r="G7" s="99">
        <v>6</v>
      </c>
    </row>
    <row r="8" spans="2:10" ht="30" x14ac:dyDescent="0.25">
      <c r="D8" s="22"/>
      <c r="E8" s="80" t="s">
        <v>37</v>
      </c>
      <c r="F8" s="81" t="s">
        <v>142</v>
      </c>
      <c r="G8" s="99">
        <v>4</v>
      </c>
    </row>
    <row r="9" spans="2:10" ht="30" x14ac:dyDescent="0.25">
      <c r="E9" s="80" t="s">
        <v>38</v>
      </c>
      <c r="F9" s="81" t="s">
        <v>143</v>
      </c>
      <c r="G9" s="99">
        <v>2</v>
      </c>
    </row>
    <row r="10" spans="2:10" x14ac:dyDescent="0.25">
      <c r="E10" s="28" t="s">
        <v>81</v>
      </c>
      <c r="F10" s="26"/>
      <c r="G10" s="100">
        <f>0.5*G5</f>
        <v>5</v>
      </c>
    </row>
    <row r="11" spans="2:10" x14ac:dyDescent="0.25">
      <c r="E11" s="2"/>
      <c r="F11" s="2"/>
      <c r="G11" s="100"/>
    </row>
    <row r="12" spans="2:10" x14ac:dyDescent="0.25">
      <c r="E12" s="153" t="s">
        <v>80</v>
      </c>
      <c r="F12" s="153"/>
      <c r="G12" s="97"/>
    </row>
    <row r="13" spans="2:10" x14ac:dyDescent="0.25">
      <c r="E13" s="79" t="s">
        <v>67</v>
      </c>
      <c r="F13" s="98" t="s">
        <v>68</v>
      </c>
      <c r="G13" s="98" t="s">
        <v>158</v>
      </c>
    </row>
    <row r="14" spans="2:10" x14ac:dyDescent="0.25">
      <c r="E14" s="80" t="s">
        <v>39</v>
      </c>
      <c r="F14" s="81" t="s">
        <v>69</v>
      </c>
      <c r="G14" s="99">
        <v>10</v>
      </c>
    </row>
    <row r="15" spans="2:10" x14ac:dyDescent="0.25">
      <c r="E15" s="80" t="s">
        <v>26</v>
      </c>
      <c r="F15" s="81" t="s">
        <v>70</v>
      </c>
      <c r="G15" s="99">
        <v>8</v>
      </c>
    </row>
    <row r="16" spans="2:10" x14ac:dyDescent="0.25">
      <c r="E16" s="80" t="s">
        <v>1</v>
      </c>
      <c r="F16" s="81" t="s">
        <v>71</v>
      </c>
      <c r="G16" s="99">
        <v>6</v>
      </c>
    </row>
    <row r="17" spans="5:7" x14ac:dyDescent="0.25">
      <c r="E17" s="80" t="s">
        <v>37</v>
      </c>
      <c r="F17" s="81" t="s">
        <v>72</v>
      </c>
      <c r="G17" s="99">
        <v>4</v>
      </c>
    </row>
    <row r="18" spans="5:7" x14ac:dyDescent="0.25">
      <c r="E18" s="80" t="s">
        <v>38</v>
      </c>
      <c r="F18" s="81" t="s">
        <v>73</v>
      </c>
      <c r="G18" s="99">
        <v>2</v>
      </c>
    </row>
    <row r="19" spans="5:7" x14ac:dyDescent="0.25">
      <c r="E19" s="28" t="s">
        <v>81</v>
      </c>
      <c r="F19" s="25"/>
      <c r="G19" s="100">
        <f>0.5*G14</f>
        <v>5</v>
      </c>
    </row>
    <row r="20" spans="5:7" x14ac:dyDescent="0.25">
      <c r="E20" s="2"/>
      <c r="F20" s="2"/>
      <c r="G20" s="100"/>
    </row>
    <row r="21" spans="5:7" x14ac:dyDescent="0.25">
      <c r="E21" s="153" t="s">
        <v>74</v>
      </c>
      <c r="F21" s="153"/>
      <c r="G21" s="97"/>
    </row>
    <row r="22" spans="5:7" x14ac:dyDescent="0.25">
      <c r="E22" s="79" t="s">
        <v>67</v>
      </c>
      <c r="F22" s="98" t="s">
        <v>68</v>
      </c>
      <c r="G22" s="98" t="s">
        <v>158</v>
      </c>
    </row>
    <row r="23" spans="5:7" ht="30" x14ac:dyDescent="0.25">
      <c r="E23" s="80" t="s">
        <v>75</v>
      </c>
      <c r="F23" s="81" t="s">
        <v>145</v>
      </c>
      <c r="G23" s="101">
        <v>0.95</v>
      </c>
    </row>
    <row r="24" spans="5:7" ht="30" x14ac:dyDescent="0.25">
      <c r="E24" s="80" t="s">
        <v>76</v>
      </c>
      <c r="F24" s="81" t="s">
        <v>120</v>
      </c>
      <c r="G24" s="101">
        <v>0.75</v>
      </c>
    </row>
    <row r="25" spans="5:7" ht="30" x14ac:dyDescent="0.25">
      <c r="E25" s="80" t="s">
        <v>1</v>
      </c>
      <c r="F25" s="81" t="s">
        <v>121</v>
      </c>
      <c r="G25" s="101">
        <v>0.5</v>
      </c>
    </row>
    <row r="26" spans="5:7" ht="30" x14ac:dyDescent="0.25">
      <c r="E26" s="80" t="s">
        <v>77</v>
      </c>
      <c r="F26" s="81" t="s">
        <v>122</v>
      </c>
      <c r="G26" s="101">
        <v>0.25</v>
      </c>
    </row>
    <row r="27" spans="5:7" x14ac:dyDescent="0.25">
      <c r="E27" s="80" t="s">
        <v>78</v>
      </c>
      <c r="F27" s="81" t="s">
        <v>123</v>
      </c>
      <c r="G27" s="101">
        <v>0</v>
      </c>
    </row>
    <row r="28" spans="5:7" x14ac:dyDescent="0.25">
      <c r="E28" s="28" t="s">
        <v>81</v>
      </c>
      <c r="G28" s="27">
        <v>0</v>
      </c>
    </row>
  </sheetData>
  <sheetProtection formatCells="0" formatColumns="0" formatRows="0"/>
  <mergeCells count="5">
    <mergeCell ref="B1:C2"/>
    <mergeCell ref="E3:F3"/>
    <mergeCell ref="E12:F12"/>
    <mergeCell ref="E21:F21"/>
    <mergeCell ref="I3:J3"/>
  </mergeCells>
  <pageMargins left="0.7" right="0.7" top="0.75" bottom="0.75" header="0.3" footer="0.3"/>
  <pageSetup orientation="portrait" r:id="rId1"/>
  <headerFooter>
    <oddFooter>&amp;L&amp;A&amp;RPage &amp;P of &amp;N</oddFooter>
  </headerFooter>
  <colBreaks count="1" manualBreakCount="1">
    <brk id="4" max="26"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Z39"/>
  <sheetViews>
    <sheetView workbookViewId="0">
      <selection activeCell="E18" sqref="E18"/>
    </sheetView>
  </sheetViews>
  <sheetFormatPr defaultRowHeight="15" x14ac:dyDescent="0.25"/>
  <cols>
    <col min="1" max="4" width="8.28515625" customWidth="1"/>
    <col min="5" max="6" width="18.5703125" bestFit="1" customWidth="1"/>
    <col min="7" max="7" width="36.42578125" bestFit="1" customWidth="1"/>
    <col min="8" max="11" width="26.85546875" bestFit="1" customWidth="1"/>
    <col min="12" max="12" width="25.5703125" bestFit="1" customWidth="1"/>
    <col min="13" max="13" width="8.28515625" customWidth="1"/>
    <col min="14" max="15" width="26.85546875" bestFit="1" customWidth="1"/>
    <col min="16" max="16" width="25.5703125" bestFit="1" customWidth="1"/>
    <col min="17" max="19" width="8.28515625" customWidth="1"/>
    <col min="22" max="25" width="8.28515625" customWidth="1"/>
  </cols>
  <sheetData>
    <row r="2" spans="2:26" ht="15.75" thickBot="1" x14ac:dyDescent="0.3">
      <c r="B2" s="8" t="s">
        <v>147</v>
      </c>
      <c r="Q2" s="11"/>
      <c r="R2" s="11"/>
      <c r="S2" s="11"/>
      <c r="T2" s="11"/>
      <c r="U2" s="11"/>
      <c r="V2" s="11"/>
      <c r="W2" s="11"/>
      <c r="X2" s="11"/>
      <c r="Y2" s="11"/>
      <c r="Z2" s="11"/>
    </row>
    <row r="3" spans="2:26" x14ac:dyDescent="0.25">
      <c r="B3" t="str">
        <f>Scales!E5</f>
        <v>Very high</v>
      </c>
      <c r="F3" s="82" t="s">
        <v>159</v>
      </c>
      <c r="G3" s="83" t="s">
        <v>160</v>
      </c>
      <c r="H3" s="83"/>
      <c r="I3" s="83"/>
      <c r="J3" s="83"/>
      <c r="K3" s="84"/>
      <c r="Q3" s="82"/>
      <c r="R3" s="83"/>
      <c r="S3" s="83"/>
      <c r="T3" s="83"/>
      <c r="U3" s="83"/>
      <c r="V3" s="84"/>
      <c r="W3" s="11"/>
      <c r="X3" s="11"/>
      <c r="Y3" s="11"/>
      <c r="Z3" s="11"/>
    </row>
    <row r="4" spans="2:26" x14ac:dyDescent="0.25">
      <c r="B4" t="str">
        <f>Scales!E6</f>
        <v>High</v>
      </c>
      <c r="F4" s="85"/>
      <c r="G4" s="103" t="str">
        <f>B25</f>
        <v>None</v>
      </c>
      <c r="H4" s="103" t="str">
        <f>B24</f>
        <v>Minor</v>
      </c>
      <c r="I4" s="103" t="str">
        <f>B23</f>
        <v>Moderate</v>
      </c>
      <c r="J4" s="103" t="str">
        <f>B22</f>
        <v>Significant</v>
      </c>
      <c r="K4" s="104" t="str">
        <f>B21</f>
        <v>Nearly complete</v>
      </c>
      <c r="Q4" s="85"/>
      <c r="R4" s="86"/>
      <c r="S4" s="86"/>
      <c r="T4" s="86"/>
      <c r="U4" s="86"/>
      <c r="V4" s="87"/>
      <c r="W4" s="11"/>
      <c r="X4" s="11"/>
      <c r="Y4" s="11"/>
      <c r="Z4" s="11"/>
    </row>
    <row r="5" spans="2:26" x14ac:dyDescent="0.25">
      <c r="B5" t="str">
        <f>Scales!E7</f>
        <v>Moderate</v>
      </c>
      <c r="F5" s="88">
        <v>2</v>
      </c>
      <c r="G5" s="89" t="s">
        <v>151</v>
      </c>
      <c r="H5" s="89" t="s">
        <v>151</v>
      </c>
      <c r="I5" s="89" t="s">
        <v>150</v>
      </c>
      <c r="J5" s="89" t="s">
        <v>150</v>
      </c>
      <c r="K5" s="90" t="s">
        <v>150</v>
      </c>
      <c r="Q5" s="88"/>
      <c r="R5" s="89"/>
      <c r="S5" s="89"/>
      <c r="T5" s="89"/>
      <c r="U5" s="89"/>
      <c r="V5" s="90"/>
      <c r="W5" s="11"/>
      <c r="X5" s="11"/>
      <c r="Y5" s="11"/>
      <c r="Z5" s="11"/>
    </row>
    <row r="6" spans="2:26" x14ac:dyDescent="0.25">
      <c r="B6" t="str">
        <f>Scales!E8</f>
        <v>Low</v>
      </c>
      <c r="F6" s="88">
        <f>F5+1</f>
        <v>3</v>
      </c>
      <c r="G6" s="89" t="s">
        <v>161</v>
      </c>
      <c r="H6" s="89" t="s">
        <v>151</v>
      </c>
      <c r="I6" s="89" t="s">
        <v>150</v>
      </c>
      <c r="J6" s="89" t="s">
        <v>150</v>
      </c>
      <c r="K6" s="90" t="s">
        <v>150</v>
      </c>
      <c r="Q6" s="88"/>
      <c r="R6" s="89"/>
      <c r="S6" s="89"/>
      <c r="T6" s="89"/>
      <c r="U6" s="89"/>
      <c r="V6" s="90"/>
      <c r="W6" s="11"/>
      <c r="X6" s="11"/>
      <c r="Y6" s="11"/>
      <c r="Z6" s="11"/>
    </row>
    <row r="7" spans="2:26" x14ac:dyDescent="0.25">
      <c r="B7" t="str">
        <f>Scales!E9</f>
        <v>Very low</v>
      </c>
      <c r="F7" s="88">
        <f t="shared" ref="F7:F12" si="0">F6+1</f>
        <v>4</v>
      </c>
      <c r="G7" s="89" t="s">
        <v>161</v>
      </c>
      <c r="H7" s="89" t="s">
        <v>151</v>
      </c>
      <c r="I7" s="89" t="s">
        <v>150</v>
      </c>
      <c r="J7" s="89" t="s">
        <v>150</v>
      </c>
      <c r="K7" s="90" t="s">
        <v>150</v>
      </c>
      <c r="Q7" s="88"/>
      <c r="R7" s="89"/>
      <c r="S7" s="89"/>
      <c r="T7" s="89"/>
      <c r="U7" s="89"/>
      <c r="V7" s="90"/>
      <c r="W7" s="11"/>
      <c r="X7" s="11"/>
      <c r="Y7" s="11"/>
      <c r="Z7" s="11"/>
    </row>
    <row r="8" spans="2:26" x14ac:dyDescent="0.25">
      <c r="B8" t="str">
        <f>Scales!E10</f>
        <v>Unsure/Don't Know</v>
      </c>
      <c r="F8" s="88">
        <f t="shared" si="0"/>
        <v>5</v>
      </c>
      <c r="G8" s="89" t="s">
        <v>152</v>
      </c>
      <c r="H8" s="89" t="s">
        <v>161</v>
      </c>
      <c r="I8" s="89" t="s">
        <v>151</v>
      </c>
      <c r="J8" s="89" t="s">
        <v>150</v>
      </c>
      <c r="K8" s="90" t="s">
        <v>150</v>
      </c>
      <c r="Q8" s="88"/>
      <c r="R8" s="89"/>
      <c r="S8" s="89"/>
      <c r="T8" s="89"/>
      <c r="U8" s="89"/>
      <c r="V8" s="90"/>
      <c r="W8" s="11"/>
      <c r="X8" s="11"/>
      <c r="Y8" s="11"/>
      <c r="Z8" s="11"/>
    </row>
    <row r="9" spans="2:26" x14ac:dyDescent="0.25">
      <c r="F9" s="88">
        <f t="shared" si="0"/>
        <v>6</v>
      </c>
      <c r="G9" s="89" t="s">
        <v>152</v>
      </c>
      <c r="H9" s="89" t="s">
        <v>161</v>
      </c>
      <c r="I9" s="89" t="s">
        <v>151</v>
      </c>
      <c r="J9" s="89" t="s">
        <v>151</v>
      </c>
      <c r="K9" s="90" t="s">
        <v>150</v>
      </c>
      <c r="Q9" s="88"/>
      <c r="R9" s="89"/>
      <c r="S9" s="89"/>
      <c r="T9" s="89"/>
      <c r="U9" s="89"/>
      <c r="V9" s="90"/>
      <c r="W9" s="11"/>
      <c r="X9" s="11"/>
      <c r="Y9" s="11"/>
      <c r="Z9" s="11"/>
    </row>
    <row r="10" spans="2:26" x14ac:dyDescent="0.25">
      <c r="F10" s="88">
        <f t="shared" si="0"/>
        <v>7</v>
      </c>
      <c r="G10" s="89" t="s">
        <v>152</v>
      </c>
      <c r="H10" s="89" t="s">
        <v>152</v>
      </c>
      <c r="I10" s="89" t="s">
        <v>161</v>
      </c>
      <c r="J10" s="89" t="s">
        <v>151</v>
      </c>
      <c r="K10" s="90" t="s">
        <v>150</v>
      </c>
      <c r="Q10" s="88"/>
      <c r="R10" s="89"/>
      <c r="S10" s="89"/>
      <c r="T10" s="89"/>
      <c r="U10" s="89"/>
      <c r="V10" s="90"/>
      <c r="W10" s="11"/>
      <c r="X10" s="11"/>
      <c r="Y10" s="11"/>
      <c r="Z10" s="11"/>
    </row>
    <row r="11" spans="2:26" x14ac:dyDescent="0.25">
      <c r="B11" s="8" t="s">
        <v>148</v>
      </c>
      <c r="F11" s="88">
        <f t="shared" si="0"/>
        <v>8</v>
      </c>
      <c r="G11" s="89" t="s">
        <v>152</v>
      </c>
      <c r="H11" s="89" t="s">
        <v>152</v>
      </c>
      <c r="I11" s="89" t="s">
        <v>161</v>
      </c>
      <c r="J11" s="89" t="s">
        <v>151</v>
      </c>
      <c r="K11" s="90" t="s">
        <v>151</v>
      </c>
      <c r="Q11" s="88"/>
      <c r="R11" s="89"/>
      <c r="S11" s="89"/>
      <c r="T11" s="89"/>
      <c r="U11" s="89"/>
      <c r="V11" s="90"/>
      <c r="W11" s="11"/>
      <c r="X11" s="11"/>
      <c r="Y11" s="11"/>
      <c r="Z11" s="11"/>
    </row>
    <row r="12" spans="2:26" x14ac:dyDescent="0.25">
      <c r="B12" t="str">
        <f>Scales!E14</f>
        <v>Very high</v>
      </c>
      <c r="F12" s="88">
        <f t="shared" si="0"/>
        <v>9</v>
      </c>
      <c r="G12" s="89" t="s">
        <v>152</v>
      </c>
      <c r="H12" s="89" t="s">
        <v>152</v>
      </c>
      <c r="I12" s="89" t="s">
        <v>152</v>
      </c>
      <c r="J12" s="89" t="s">
        <v>161</v>
      </c>
      <c r="K12" s="90" t="s">
        <v>151</v>
      </c>
      <c r="Q12" s="88"/>
      <c r="R12" s="89"/>
      <c r="S12" s="89"/>
      <c r="T12" s="89"/>
      <c r="U12" s="89"/>
      <c r="V12" s="90"/>
      <c r="W12" s="11"/>
      <c r="X12" s="11"/>
      <c r="Y12" s="11"/>
      <c r="Z12" s="11"/>
    </row>
    <row r="13" spans="2:26" ht="15.75" thickBot="1" x14ac:dyDescent="0.3">
      <c r="B13" t="str">
        <f>Scales!E15</f>
        <v>High</v>
      </c>
      <c r="F13" s="91">
        <v>10</v>
      </c>
      <c r="G13" s="92" t="s">
        <v>152</v>
      </c>
      <c r="H13" s="92" t="s">
        <v>152</v>
      </c>
      <c r="I13" s="92" t="s">
        <v>152</v>
      </c>
      <c r="J13" s="89" t="s">
        <v>161</v>
      </c>
      <c r="K13" s="93" t="s">
        <v>151</v>
      </c>
      <c r="Q13" s="91"/>
      <c r="R13" s="92"/>
      <c r="S13" s="92"/>
      <c r="T13" s="92"/>
      <c r="U13" s="92"/>
      <c r="V13" s="93"/>
      <c r="W13" s="11"/>
      <c r="X13" s="11"/>
      <c r="Y13" s="11"/>
      <c r="Z13" s="11"/>
    </row>
    <row r="14" spans="2:26" x14ac:dyDescent="0.25">
      <c r="B14" t="str">
        <f>Scales!E16</f>
        <v>Moderate</v>
      </c>
      <c r="W14" s="11"/>
      <c r="X14" s="11"/>
      <c r="Y14" s="11"/>
      <c r="Z14" s="11"/>
    </row>
    <row r="15" spans="2:26" x14ac:dyDescent="0.25">
      <c r="B15" t="str">
        <f>Scales!E17</f>
        <v>Low</v>
      </c>
      <c r="W15" s="11"/>
      <c r="X15" s="11"/>
      <c r="Y15" s="11"/>
      <c r="Z15" s="11"/>
    </row>
    <row r="16" spans="2:26" x14ac:dyDescent="0.25">
      <c r="B16" t="str">
        <f>Scales!E18</f>
        <v>Very low</v>
      </c>
      <c r="W16" s="11"/>
      <c r="X16" s="11"/>
      <c r="Y16" s="11"/>
      <c r="Z16" s="11"/>
    </row>
    <row r="17" spans="2:26" x14ac:dyDescent="0.25">
      <c r="B17" t="str">
        <f>Scales!E19</f>
        <v>Unsure/Don't Know</v>
      </c>
      <c r="W17" s="11"/>
      <c r="X17" s="11"/>
      <c r="Y17" s="11"/>
      <c r="Z17" s="11"/>
    </row>
    <row r="18" spans="2:26" x14ac:dyDescent="0.25">
      <c r="W18" s="11"/>
      <c r="X18" s="11"/>
      <c r="Y18" s="11"/>
      <c r="Z18" s="11"/>
    </row>
    <row r="19" spans="2:26" x14ac:dyDescent="0.25">
      <c r="W19" s="11"/>
      <c r="X19" s="11"/>
      <c r="Y19" s="11"/>
      <c r="Z19" s="11"/>
    </row>
    <row r="20" spans="2:26" x14ac:dyDescent="0.25">
      <c r="B20" s="8" t="s">
        <v>149</v>
      </c>
      <c r="W20" s="11"/>
      <c r="X20" s="11"/>
      <c r="Y20" s="11"/>
      <c r="Z20" s="11"/>
    </row>
    <row r="21" spans="2:26" x14ac:dyDescent="0.25">
      <c r="B21" s="66" t="str">
        <f>Scales!E23</f>
        <v>Nearly complete</v>
      </c>
      <c r="W21" s="11"/>
      <c r="X21" s="11"/>
      <c r="Y21" s="11"/>
      <c r="Z21" s="11"/>
    </row>
    <row r="22" spans="2:26" x14ac:dyDescent="0.25">
      <c r="B22" s="66" t="str">
        <f>Scales!E24</f>
        <v>Significant</v>
      </c>
      <c r="W22" s="11"/>
      <c r="X22" s="11"/>
      <c r="Y22" s="11"/>
      <c r="Z22" s="11"/>
    </row>
    <row r="23" spans="2:26" x14ac:dyDescent="0.25">
      <c r="B23" s="66" t="str">
        <f>Scales!E25</f>
        <v>Moderate</v>
      </c>
      <c r="W23" s="11"/>
      <c r="X23" s="11"/>
      <c r="Y23" s="11"/>
      <c r="Z23" s="11"/>
    </row>
    <row r="24" spans="2:26" x14ac:dyDescent="0.25">
      <c r="B24" s="66" t="str">
        <f>Scales!E26</f>
        <v>Minor</v>
      </c>
      <c r="W24" s="11"/>
      <c r="X24" s="11"/>
      <c r="Y24" s="11"/>
      <c r="Z24" s="11"/>
    </row>
    <row r="25" spans="2:26" x14ac:dyDescent="0.25">
      <c r="B25" s="66" t="str">
        <f>Scales!E27</f>
        <v>None</v>
      </c>
      <c r="W25" s="11"/>
      <c r="X25" s="11"/>
      <c r="Y25" s="11"/>
      <c r="Z25" s="11"/>
    </row>
    <row r="26" spans="2:26" x14ac:dyDescent="0.25">
      <c r="W26" s="11"/>
      <c r="X26" s="11"/>
      <c r="Y26" s="11"/>
      <c r="Z26" s="11"/>
    </row>
    <row r="27" spans="2:26" x14ac:dyDescent="0.25">
      <c r="W27" s="11"/>
      <c r="X27" s="11"/>
      <c r="Y27" s="11"/>
      <c r="Z27" s="11"/>
    </row>
    <row r="28" spans="2:26" x14ac:dyDescent="0.25">
      <c r="W28" s="11"/>
      <c r="X28" s="11"/>
      <c r="Y28" s="11"/>
      <c r="Z28" s="11"/>
    </row>
    <row r="29" spans="2:26" x14ac:dyDescent="0.25">
      <c r="N29" s="11"/>
      <c r="O29" s="11"/>
      <c r="P29" s="11"/>
      <c r="Q29" s="11"/>
      <c r="R29" s="11"/>
      <c r="S29" s="11"/>
      <c r="T29" s="11"/>
      <c r="U29" s="11"/>
      <c r="V29" s="11"/>
      <c r="W29" s="11"/>
      <c r="X29" s="11"/>
      <c r="Y29" s="11"/>
      <c r="Z29" s="11"/>
    </row>
    <row r="30" spans="2:26" x14ac:dyDescent="0.25">
      <c r="N30" s="11"/>
      <c r="O30" s="11"/>
      <c r="P30" s="11"/>
      <c r="Q30" s="11"/>
      <c r="R30" s="11"/>
      <c r="S30" s="11"/>
      <c r="T30" s="11"/>
      <c r="U30" s="11"/>
      <c r="V30" s="11"/>
      <c r="W30" s="11"/>
      <c r="X30" s="11"/>
      <c r="Y30" s="11"/>
      <c r="Z30" s="11"/>
    </row>
    <row r="31" spans="2:26" x14ac:dyDescent="0.25">
      <c r="N31" s="11"/>
      <c r="O31" s="11"/>
      <c r="P31" s="11"/>
      <c r="Q31" s="11"/>
      <c r="R31" s="11"/>
      <c r="S31" s="11"/>
      <c r="T31" s="11"/>
      <c r="U31" s="11"/>
      <c r="V31" s="11"/>
      <c r="W31" s="11"/>
      <c r="X31" s="11"/>
      <c r="Y31" s="11"/>
      <c r="Z31" s="11"/>
    </row>
    <row r="32" spans="2:26" x14ac:dyDescent="0.25">
      <c r="N32" s="11"/>
      <c r="O32" s="11"/>
      <c r="P32" s="11"/>
      <c r="Q32" s="11"/>
      <c r="R32" s="11"/>
      <c r="S32" s="11"/>
      <c r="T32" s="11"/>
      <c r="U32" s="11"/>
      <c r="V32" s="11"/>
      <c r="W32" s="11"/>
      <c r="X32" s="11"/>
      <c r="Y32" s="11"/>
      <c r="Z32" s="11"/>
    </row>
    <row r="33" spans="14:26" x14ac:dyDescent="0.25">
      <c r="N33" s="11"/>
      <c r="O33" s="11"/>
      <c r="P33" s="11"/>
      <c r="Q33" s="11"/>
      <c r="R33" s="11"/>
      <c r="S33" s="11"/>
      <c r="T33" s="11"/>
      <c r="U33" s="11"/>
      <c r="V33" s="11"/>
      <c r="W33" s="11"/>
      <c r="X33" s="11"/>
      <c r="Y33" s="11"/>
      <c r="Z33" s="11"/>
    </row>
    <row r="34" spans="14:26" x14ac:dyDescent="0.25">
      <c r="N34" s="11"/>
      <c r="O34" s="11"/>
      <c r="P34" s="11"/>
      <c r="Q34" s="11"/>
      <c r="R34" s="11"/>
      <c r="S34" s="11"/>
      <c r="T34" s="11"/>
      <c r="U34" s="11"/>
      <c r="V34" s="11"/>
      <c r="W34" s="11"/>
      <c r="X34" s="11"/>
      <c r="Y34" s="11"/>
      <c r="Z34" s="11"/>
    </row>
    <row r="35" spans="14:26" x14ac:dyDescent="0.25">
      <c r="N35" s="11"/>
      <c r="O35" s="11"/>
      <c r="P35" s="11"/>
      <c r="Q35" s="11"/>
      <c r="R35" s="11"/>
      <c r="S35" s="11"/>
      <c r="T35" s="11"/>
      <c r="U35" s="11"/>
      <c r="V35" s="11"/>
      <c r="W35" s="11"/>
      <c r="X35" s="11"/>
      <c r="Y35" s="11"/>
      <c r="Z35" s="11"/>
    </row>
    <row r="36" spans="14:26" x14ac:dyDescent="0.25">
      <c r="N36" s="11"/>
      <c r="O36" s="11"/>
      <c r="P36" s="11"/>
      <c r="Q36" s="11"/>
      <c r="R36" s="11"/>
      <c r="S36" s="11"/>
      <c r="T36" s="11"/>
      <c r="U36" s="11"/>
      <c r="V36" s="11"/>
      <c r="W36" s="11"/>
      <c r="X36" s="11"/>
      <c r="Y36" s="11"/>
      <c r="Z36" s="11"/>
    </row>
    <row r="37" spans="14:26" x14ac:dyDescent="0.25">
      <c r="N37" s="11"/>
      <c r="O37" s="11"/>
      <c r="P37" s="11"/>
      <c r="Q37" s="11"/>
      <c r="R37" s="11"/>
      <c r="S37" s="11"/>
      <c r="T37" s="11"/>
      <c r="U37" s="11"/>
      <c r="V37" s="11"/>
      <c r="W37" s="11"/>
      <c r="X37" s="11"/>
      <c r="Y37" s="11"/>
      <c r="Z37" s="11"/>
    </row>
    <row r="38" spans="14:26" x14ac:dyDescent="0.25">
      <c r="N38" s="11"/>
      <c r="O38" s="11"/>
      <c r="P38" s="11"/>
      <c r="Q38" s="11"/>
      <c r="R38" s="11"/>
      <c r="S38" s="11"/>
      <c r="T38" s="11"/>
      <c r="U38" s="11"/>
      <c r="V38" s="11"/>
      <c r="W38" s="11"/>
      <c r="X38" s="11"/>
      <c r="Y38" s="11"/>
      <c r="Z38" s="11"/>
    </row>
    <row r="39" spans="14:26" x14ac:dyDescent="0.25">
      <c r="N39" s="11"/>
      <c r="O39" s="11"/>
      <c r="P39" s="11"/>
      <c r="Q39" s="11"/>
      <c r="R39" s="11"/>
      <c r="S39" s="11"/>
      <c r="T39" s="11"/>
      <c r="U39" s="11"/>
      <c r="V39" s="11"/>
      <c r="W39" s="11"/>
      <c r="X39" s="11"/>
      <c r="Y39" s="11"/>
      <c r="Z39" s="11"/>
    </row>
  </sheetData>
  <sortState ref="E2:H151">
    <sortCondition descending="1" ref="F1"/>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Q165"/>
  <sheetViews>
    <sheetView showGridLines="0" showRowColHeaders="0" topLeftCell="A10" zoomScaleNormal="100" zoomScaleSheetLayoutView="100" workbookViewId="0"/>
  </sheetViews>
  <sheetFormatPr defaultRowHeight="15" x14ac:dyDescent="0.25"/>
  <cols>
    <col min="1" max="1" width="9.140625" style="49"/>
    <col min="2" max="2" width="31.42578125" style="49" customWidth="1"/>
    <col min="3" max="3" width="2.85546875" style="49" customWidth="1"/>
    <col min="4" max="7" width="34.28515625" style="49" customWidth="1"/>
    <col min="8" max="8" width="21.85546875" style="49" bestFit="1" customWidth="1"/>
    <col min="9" max="9" width="2.85546875" style="49" customWidth="1"/>
    <col min="10" max="10" width="8.7109375" style="49" customWidth="1"/>
    <col min="11" max="16" width="9.140625" style="109" hidden="1" customWidth="1"/>
    <col min="17" max="17" width="9.140625" style="22" hidden="1" customWidth="1"/>
    <col min="18" max="16384" width="9.140625" style="49"/>
  </cols>
  <sheetData>
    <row r="2" spans="1:17" x14ac:dyDescent="0.25">
      <c r="A2" s="154" t="s">
        <v>117</v>
      </c>
      <c r="B2" s="154"/>
    </row>
    <row r="3" spans="1:17" x14ac:dyDescent="0.25">
      <c r="D3" s="46"/>
      <c r="E3" s="47"/>
      <c r="F3" s="48"/>
      <c r="G3" s="48"/>
      <c r="H3" s="48"/>
      <c r="I3" s="50"/>
      <c r="J3" s="50"/>
    </row>
    <row r="4" spans="1:17" x14ac:dyDescent="0.25">
      <c r="C4" s="51"/>
      <c r="D4" s="52"/>
      <c r="E4" s="53"/>
      <c r="F4" s="54"/>
      <c r="G4" s="54"/>
      <c r="H4" s="54"/>
      <c r="I4" s="55"/>
      <c r="J4" s="50"/>
    </row>
    <row r="5" spans="1:17" x14ac:dyDescent="0.25">
      <c r="C5" s="51"/>
      <c r="D5" s="52"/>
      <c r="E5" s="53"/>
      <c r="F5" s="54"/>
      <c r="G5" s="54"/>
      <c r="H5" s="54"/>
      <c r="I5" s="55"/>
      <c r="J5" s="110"/>
    </row>
    <row r="6" spans="1:17" x14ac:dyDescent="0.2">
      <c r="C6" s="51"/>
      <c r="D6" s="52"/>
      <c r="E6" s="53"/>
      <c r="F6" s="54"/>
      <c r="G6" s="54"/>
      <c r="H6" s="54"/>
      <c r="I6" s="55"/>
      <c r="K6" s="111"/>
      <c r="L6" s="111"/>
      <c r="M6" s="112"/>
      <c r="N6" s="112"/>
      <c r="O6" s="113"/>
      <c r="P6" s="111"/>
      <c r="Q6" s="114"/>
    </row>
    <row r="7" spans="1:17" x14ac:dyDescent="0.2">
      <c r="C7" s="51"/>
      <c r="D7" s="52"/>
      <c r="E7" s="53"/>
      <c r="F7" s="54"/>
      <c r="G7" s="54"/>
      <c r="H7" s="54"/>
      <c r="I7" s="55"/>
      <c r="J7" s="110"/>
      <c r="K7" s="111"/>
      <c r="L7" s="111"/>
      <c r="M7" s="112"/>
      <c r="N7" s="112"/>
      <c r="O7" s="113"/>
      <c r="P7" s="111"/>
      <c r="Q7" s="114"/>
    </row>
    <row r="8" spans="1:17" x14ac:dyDescent="0.2">
      <c r="C8" s="51"/>
      <c r="D8" s="52"/>
      <c r="E8" s="53"/>
      <c r="F8" s="54"/>
      <c r="G8" s="54"/>
      <c r="H8" s="54"/>
      <c r="I8" s="55"/>
      <c r="J8" s="110"/>
      <c r="K8" s="111"/>
      <c r="L8" s="111"/>
      <c r="M8" s="112"/>
      <c r="N8" s="112"/>
      <c r="O8" s="113"/>
      <c r="P8" s="111"/>
      <c r="Q8" s="114"/>
    </row>
    <row r="9" spans="1:17" x14ac:dyDescent="0.2">
      <c r="C9" s="51"/>
      <c r="D9" s="52"/>
      <c r="E9" s="53"/>
      <c r="F9" s="54"/>
      <c r="G9" s="54"/>
      <c r="H9" s="54"/>
      <c r="I9" s="55"/>
      <c r="J9" s="110"/>
      <c r="K9" s="111"/>
      <c r="L9" s="111"/>
      <c r="M9" s="112"/>
      <c r="N9" s="112"/>
      <c r="O9" s="113"/>
      <c r="P9" s="111"/>
      <c r="Q9" s="114"/>
    </row>
    <row r="10" spans="1:17" x14ac:dyDescent="0.2">
      <c r="C10" s="51"/>
      <c r="D10" s="52"/>
      <c r="E10" s="53"/>
      <c r="F10" s="54"/>
      <c r="G10" s="54"/>
      <c r="H10" s="54"/>
      <c r="I10" s="55"/>
      <c r="J10" s="110"/>
      <c r="K10" s="111"/>
      <c r="L10" s="111"/>
      <c r="M10" s="112"/>
      <c r="N10" s="112"/>
      <c r="O10" s="113"/>
      <c r="P10" s="111"/>
      <c r="Q10" s="114"/>
    </row>
    <row r="11" spans="1:17" x14ac:dyDescent="0.2">
      <c r="C11" s="51"/>
      <c r="D11" s="52"/>
      <c r="E11" s="53"/>
      <c r="F11" s="54"/>
      <c r="G11" s="54"/>
      <c r="H11" s="54"/>
      <c r="I11" s="55"/>
      <c r="J11" s="110"/>
      <c r="K11" s="111"/>
      <c r="L11" s="111"/>
      <c r="M11" s="112"/>
      <c r="N11" s="112"/>
      <c r="O11" s="113"/>
      <c r="P11" s="111"/>
      <c r="Q11" s="114"/>
    </row>
    <row r="12" spans="1:17" x14ac:dyDescent="0.2">
      <c r="C12" s="51"/>
      <c r="D12" s="52"/>
      <c r="E12" s="53"/>
      <c r="F12" s="54"/>
      <c r="G12" s="54"/>
      <c r="H12" s="54"/>
      <c r="I12" s="55"/>
      <c r="J12" s="110"/>
      <c r="K12" s="111"/>
      <c r="L12" s="111"/>
      <c r="M12" s="112"/>
      <c r="N12" s="112"/>
      <c r="O12" s="113"/>
      <c r="P12" s="111"/>
      <c r="Q12" s="114"/>
    </row>
    <row r="13" spans="1:17" x14ac:dyDescent="0.2">
      <c r="C13" s="51"/>
      <c r="D13" s="57" t="str">
        <f>Strategic!$D$5</f>
        <v>Strategic Risks</v>
      </c>
      <c r="E13" s="58" t="s">
        <v>86</v>
      </c>
      <c r="F13" s="58" t="s">
        <v>87</v>
      </c>
      <c r="G13" s="58" t="s">
        <v>88</v>
      </c>
      <c r="H13" s="58" t="s">
        <v>153</v>
      </c>
      <c r="I13" s="51"/>
      <c r="J13" s="110"/>
      <c r="K13" s="111"/>
      <c r="L13" s="111"/>
      <c r="M13" s="112"/>
      <c r="N13" s="112"/>
      <c r="O13" s="113"/>
      <c r="P13" s="111"/>
      <c r="Q13" s="114"/>
    </row>
    <row r="14" spans="1:17" ht="25.5" x14ac:dyDescent="0.2">
      <c r="C14" s="51"/>
      <c r="D14" s="56" t="str">
        <f>IF(Strategic!$D$6="","",Strategic!$D$6)</f>
        <v>Budget impairment</v>
      </c>
      <c r="E14" s="56" t="str">
        <f>IF(Strategic!$G$6="","",Strategic!$G$6)</f>
        <v>External financing program; Budget Officers</v>
      </c>
      <c r="F14" s="56" t="str">
        <f>IF(Strategic!$J$6="","",Strategic!$J$6)</f>
        <v>Leveraging Wisdom &amp; WISER systems</v>
      </c>
      <c r="G14" s="56" t="str">
        <f>IF(Strategic!$K$6="","",Strategic!$K$6)</f>
        <v>Senior leadership, Deans, Administration</v>
      </c>
      <c r="H14" s="56" t="str">
        <f>IF(Strategic!E6="","",IF(Strategic!F6="","",IF(Strategic!I6="","",INDEX(Scoring!$G$5:$K$13,MATCH(O14,Scoring!$F$5:$F$13,0),MATCH(P14,Scoring!$G$4:$K$4,0)))))</f>
        <v>Poorly controlled</v>
      </c>
      <c r="I14" s="51"/>
      <c r="J14" s="110"/>
      <c r="K14" s="115">
        <f>IF(Strategic!E6="","",IF(Strategic!F6="","",IF(Strategic!I6="","",(VLOOKUP(Strategic!E6,Scales!$E$5:$G$10,3,FALSE)))))</f>
        <v>4</v>
      </c>
      <c r="L14" s="115">
        <f>IF(K14="","",(VLOOKUP(Strategic!F6,Scales!$E$14:$G$19,3,FALSE)))</f>
        <v>10</v>
      </c>
      <c r="M14" s="116">
        <f>Scales!$I$5</f>
        <v>0.5</v>
      </c>
      <c r="N14" s="116">
        <f>Scales!$J$5</f>
        <v>0.5</v>
      </c>
      <c r="O14" s="117">
        <f t="shared" ref="O14" si="0">IF(K14="","",IF(L14="","",ROUND(SUMPRODUCT(K14:L14*M14:N14),0)))</f>
        <v>7</v>
      </c>
      <c r="P14" s="115" t="str">
        <f>Strategic!I6</f>
        <v>Minor</v>
      </c>
      <c r="Q14" s="118">
        <f>IF(K14="","",IF(L14="","",IF(P14="","",K14*L14*(1-VLOOKUP(P14,Scales!$E$23:$G$27,3,FALSE)))))</f>
        <v>30</v>
      </c>
    </row>
    <row r="15" spans="1:17" ht="51" x14ac:dyDescent="0.2">
      <c r="C15" s="51"/>
      <c r="D15" s="56" t="str">
        <f>IF(Strategic!$D$7="","",Strategic!$D$7)</f>
        <v>Ineffective auxiliary management</v>
      </c>
      <c r="E15" s="56" t="str">
        <f>IF(Strategic!$G$7="","",Strategic!$G$7)</f>
        <v>Auxiliary departments have programs focused on operational excellence</v>
      </c>
      <c r="F15" s="56" t="str">
        <f>IF(Strategic!$J$7="","",Strategic!$J$7)</f>
        <v>Reported on department websites</v>
      </c>
      <c r="G15" s="56" t="str">
        <f>IF(Strategic!$K$7="","",Strategic!$K$7)</f>
        <v>Vice Chancellor of Student Affairs and CBO</v>
      </c>
      <c r="H15" s="56" t="str">
        <f>IF(Strategic!E7="","",IF(Strategic!F7="","",IF(Strategic!I7="","",INDEX(Scoring!$G$5:$K$13,MATCH(O15,Scoring!$F$5:$F$13,0),MATCH(P15,Scoring!$G$4:$K$4,0)))))</f>
        <v>Poorly controlled</v>
      </c>
      <c r="I15" s="51"/>
      <c r="J15" s="94"/>
      <c r="K15" s="115">
        <f>IF(Strategic!E7="","",IF(Strategic!F7="","",IF(Strategic!I7="","",(VLOOKUP(Strategic!E7,Scales!$E$5:$G$10,3,FALSE)))))</f>
        <v>8</v>
      </c>
      <c r="L15" s="115">
        <f>IF(K15="","",(VLOOKUP(Strategic!F7,Scales!$E$14:$G$19,3,FALSE)))</f>
        <v>5</v>
      </c>
      <c r="M15" s="116">
        <f>Scales!$I$5</f>
        <v>0.5</v>
      </c>
      <c r="N15" s="116">
        <f>Scales!$J$5</f>
        <v>0.5</v>
      </c>
      <c r="O15" s="117">
        <f t="shared" ref="O15:O28" si="1">IF(K15="","",IF(L15="","",ROUND(SUMPRODUCT(K15:L15*M15:N15),0)))</f>
        <v>7</v>
      </c>
      <c r="P15" s="115" t="str">
        <f>Strategic!I7</f>
        <v>None</v>
      </c>
      <c r="Q15" s="118">
        <f>IF(K15="","",IF(L15="","",IF(P15="","",K15*L15*(1-VLOOKUP(P15,Scales!$E$23:$G$27,3,FALSE)))))</f>
        <v>40</v>
      </c>
    </row>
    <row r="16" spans="1:17" ht="63.75" x14ac:dyDescent="0.2">
      <c r="C16" s="51"/>
      <c r="D16" s="56" t="str">
        <f>IF(Strategic!$D$8="","",Strategic!$D$8)</f>
        <v>Insufficient oversight over third-party vendors</v>
      </c>
      <c r="E16" s="56" t="str">
        <f>IF(Strategic!$G$8="","",Strategic!$G$8)</f>
        <v>Business Contracts unit and  Purchasing; Separation of Duties on vendor payments; Accounts Payable reviews</v>
      </c>
      <c r="F16" s="56" t="str">
        <f>IF(Strategic!$J$8="","",Strategic!$J$8)</f>
        <v>Utilizing strategic sourcing</v>
      </c>
      <c r="G16" s="56" t="str">
        <f>IF(Strategic!$K$8="","",Strategic!$K$8)</f>
        <v>Administrative Affairs</v>
      </c>
      <c r="H16" s="56" t="str">
        <f>IF(Strategic!E8="","",IF(Strategic!F8="","",IF(Strategic!I8="","",INDEX(Scoring!$G$5:$K$13,MATCH(O16,Scoring!$F$5:$F$13,0),MATCH(P16,Scoring!$G$4:$K$4,0)))))</f>
        <v>Adequately controlled</v>
      </c>
      <c r="I16" s="51"/>
      <c r="J16" s="110"/>
      <c r="K16" s="115">
        <f>IF(Strategic!E8="","",IF(Strategic!F8="","",IF(Strategic!I8="","",(VLOOKUP(Strategic!E8,Scales!$E$5:$G$10,3,FALSE)))))</f>
        <v>5</v>
      </c>
      <c r="L16" s="115">
        <f>IF(K16="","",(VLOOKUP(Strategic!F8,Scales!$E$14:$G$19,3,FALSE)))</f>
        <v>5</v>
      </c>
      <c r="M16" s="116">
        <f>Scales!$I$5</f>
        <v>0.5</v>
      </c>
      <c r="N16" s="116">
        <f>Scales!$J$5</f>
        <v>0.5</v>
      </c>
      <c r="O16" s="117">
        <f t="shared" si="1"/>
        <v>5</v>
      </c>
      <c r="P16" s="115" t="str">
        <f>Strategic!I8</f>
        <v>Moderate</v>
      </c>
      <c r="Q16" s="118">
        <f>IF(K16="","",IF(L16="","",IF(P16="","",K16*L16*(1-VLOOKUP(P16,Scales!$E$23:$G$27,3,FALSE)))))</f>
        <v>12.5</v>
      </c>
    </row>
    <row r="17" spans="3:17" ht="127.5" x14ac:dyDescent="0.2">
      <c r="C17" s="51"/>
      <c r="D17" s="56" t="str">
        <f>IF(Strategic!$D$9="","",Strategic!$D$9)</f>
        <v>Employee recruitment and retention</v>
      </c>
      <c r="E17" s="56" t="str">
        <f>IF(Strategic!$G$9="","",Strategic!$G$9)</f>
        <v>Retention Issues and Solutions Initiative; Programs: Principles of Community, Work-Life Balance, Wellness,  and Training &amp; Development; Online Recruitment Systems; UWW Statement of Ethical Values and Standards of Ethical Conduct</v>
      </c>
      <c r="F17" s="56" t="str">
        <f>IF(Strategic!$J$9="","",Strategic!$J$9)</f>
        <v>Business Intelligence System (OBEI)</v>
      </c>
      <c r="G17" s="56" t="str">
        <f>IF(Strategic!$K$9="","",Strategic!$K$9)</f>
        <v>Human Resources &amp; Diversity</v>
      </c>
      <c r="H17" s="56" t="str">
        <f>IF(Strategic!E9="","",IF(Strategic!F9="","",IF(Strategic!I9="","",INDEX(Scoring!$G$5:$K$13,MATCH(O17,Scoring!$F$5:$F$13,0),MATCH(P17,Scoring!$G$4:$K$4,0)))))</f>
        <v>Potentially over-controlled</v>
      </c>
      <c r="I17" s="51"/>
      <c r="J17" s="110"/>
      <c r="K17" s="115">
        <f>IF(Strategic!E9="","",IF(Strategic!F9="","",IF(Strategic!I9="","",(VLOOKUP(Strategic!E9,Scales!$E$5:$G$10,3,FALSE)))))</f>
        <v>2</v>
      </c>
      <c r="L17" s="115">
        <f>IF(K17="","",(VLOOKUP(Strategic!F9,Scales!$E$14:$G$19,3,FALSE)))</f>
        <v>2</v>
      </c>
      <c r="M17" s="116">
        <f>Scales!$I$5</f>
        <v>0.5</v>
      </c>
      <c r="N17" s="116">
        <f>Scales!$J$5</f>
        <v>0.5</v>
      </c>
      <c r="O17" s="117">
        <f t="shared" si="1"/>
        <v>2</v>
      </c>
      <c r="P17" s="115" t="str">
        <f>Strategic!I9</f>
        <v>Significant</v>
      </c>
      <c r="Q17" s="118">
        <f>IF(K17="","",IF(L17="","",IF(P17="","",K17*L17*(1-VLOOKUP(P17,Scales!$E$23:$G$27,3,FALSE)))))</f>
        <v>1</v>
      </c>
    </row>
    <row r="18" spans="3:17" ht="51" x14ac:dyDescent="0.2">
      <c r="C18" s="51"/>
      <c r="D18" s="56" t="str">
        <f>IF(Strategic!$D$10="","",Strategic!$D$10)</f>
        <v>Decrease in international students to UWW</v>
      </c>
      <c r="E18" s="56" t="str">
        <f>IF(Strategic!$G$10="","",Strategic!$G$10)</f>
        <v>Office of International Program advising  service</v>
      </c>
      <c r="F18" s="56" t="str">
        <f>IF(Strategic!$J$10="","",Strategic!$J$10)</f>
        <v>Evaluate student inquiry data, applicants and starting students to assess change in composition of international student population</v>
      </c>
      <c r="G18" s="56" t="str">
        <f>IF(Strategic!$K$10="","",Strategic!$K$10)</f>
        <v>Administration, Student Affairs and Enrollment Management, Office of International Programs</v>
      </c>
      <c r="H18" s="56" t="str">
        <f>IF(Strategic!E10="","",IF(Strategic!F10="","",IF(Strategic!I10="","",INDEX(Scoring!$G$5:$K$13,MATCH(O18,Scoring!$F$5:$F$13,0),MATCH(P18,Scoring!$G$4:$K$4,0)))))</f>
        <v>Poorly controlled</v>
      </c>
      <c r="I18" s="51"/>
      <c r="J18" s="110"/>
      <c r="K18" s="115">
        <f>IF(Strategic!E10="","",IF(Strategic!F10="","",IF(Strategic!I10="","",(VLOOKUP(Strategic!E10,Scales!$E$5:$G$10,3,FALSE)))))</f>
        <v>8</v>
      </c>
      <c r="L18" s="115">
        <f>IF(K18="","",(VLOOKUP(Strategic!F10,Scales!$E$14:$G$19,3,FALSE)))</f>
        <v>6</v>
      </c>
      <c r="M18" s="116">
        <f>Scales!$I$5</f>
        <v>0.5</v>
      </c>
      <c r="N18" s="116">
        <f>Scales!$J$5</f>
        <v>0.5</v>
      </c>
      <c r="O18" s="117">
        <f t="shared" si="1"/>
        <v>7</v>
      </c>
      <c r="P18" s="115" t="str">
        <f>Strategic!I10</f>
        <v>Minor</v>
      </c>
      <c r="Q18" s="118">
        <f>IF(K18="","",IF(L18="","",IF(P18="","",K18*L18*(1-VLOOKUP(P18,Scales!$E$23:$G$27,3,FALSE)))))</f>
        <v>36</v>
      </c>
    </row>
    <row r="19" spans="3:17" ht="102" x14ac:dyDescent="0.2">
      <c r="C19" s="51"/>
      <c r="D19" s="56" t="str">
        <f>IF(Strategic!$D$11="","",Strategic!$D$11)</f>
        <v>Resiliency (our ability or inability to recover)</v>
      </c>
      <c r="E19" s="56" t="str">
        <f>IF(Strategic!$G$11="","",Strategic!$G$11)</f>
        <v>Warhawk Ready Mission Continuity Plan Rollout; Disaster Recovery Plans; System wide and local backup and recovery policies and procedures; Electronic Information Security: Incident Response Planning and Notification Procedures</v>
      </c>
      <c r="F19" s="56" t="str">
        <f>IF(Strategic!$J$11="","",Strategic!$J$11)</f>
        <v>Emergency plan testing</v>
      </c>
      <c r="G19" s="56" t="str">
        <f>IF(Strategic!$K$11="","",Strategic!$K$11)</f>
        <v>Administrative Affairs - Risk Mangement, University Campus Police Department</v>
      </c>
      <c r="H19" s="56" t="str">
        <f>IF(Strategic!E11="","",IF(Strategic!F11="","",IF(Strategic!I11="","",INDEX(Scoring!$G$5:$K$13,MATCH(O19,Scoring!$F$5:$F$13,0),MATCH(P19,Scoring!$G$4:$K$4,0)))))</f>
        <v>Poorly controlled</v>
      </c>
      <c r="I19" s="51"/>
      <c r="J19" s="110"/>
      <c r="K19" s="115">
        <f>IF(Strategic!E11="","",IF(Strategic!F11="","",IF(Strategic!I11="","",(VLOOKUP(Strategic!E11,Scales!$E$5:$G$10,3,FALSE)))))</f>
        <v>10</v>
      </c>
      <c r="L19" s="115">
        <f>IF(K19="","",(VLOOKUP(Strategic!F11,Scales!$E$14:$G$19,3,FALSE)))</f>
        <v>8</v>
      </c>
      <c r="M19" s="116">
        <f>Scales!$I$5</f>
        <v>0.5</v>
      </c>
      <c r="N19" s="116">
        <f>Scales!$J$5</f>
        <v>0.5</v>
      </c>
      <c r="O19" s="117">
        <f t="shared" si="1"/>
        <v>9</v>
      </c>
      <c r="P19" s="115" t="str">
        <f>Strategic!I11</f>
        <v>None</v>
      </c>
      <c r="Q19" s="118">
        <f>IF(K19="","",IF(L19="","",IF(P19="","",K19*L19*(1-VLOOKUP(P19,Scales!$E$23:$G$27,3,FALSE)))))</f>
        <v>80</v>
      </c>
    </row>
    <row r="20" spans="3:17" ht="114.75" x14ac:dyDescent="0.2">
      <c r="C20" s="51"/>
      <c r="D20" s="56" t="str">
        <f>IF(Strategic!$D$12="","",Strategic!$D$12)</f>
        <v xml:space="preserve">Bureaucracy over-controlled; creates inefficiency </v>
      </c>
      <c r="E20" s="56" t="str">
        <f>IF(Strategic!$G$12="","",Strategic!$G$12)</f>
        <v>UWW Policy and Requirements, Lean process improvement (enhance data transparency, procedure review and simplification) meetings. Note: greater consistency among UWS on interpretation of policies  The level of bureaucracy writing the policies and systems needs to be streamlined to mitigate our risk in this area.</v>
      </c>
      <c r="F20" s="56" t="str">
        <f>IF(Strategic!$J$12="","",Strategic!$J$12)</f>
        <v>Improved access to data</v>
      </c>
      <c r="G20" s="56" t="str">
        <f>IF(Strategic!$K$12="","",Strategic!$K$12)</f>
        <v xml:space="preserve">System UW, Chancellor's Office </v>
      </c>
      <c r="H20" s="56" t="str">
        <f>IF(Strategic!E12="","",IF(Strategic!F12="","",IF(Strategic!I12="","",INDEX(Scoring!$G$5:$K$13,MATCH(O20,Scoring!$F$5:$F$13,0),MATCH(P20,Scoring!$G$4:$K$4,0)))))</f>
        <v/>
      </c>
      <c r="I20" s="51"/>
      <c r="K20" s="115" t="str">
        <f>IF(Strategic!E12="","",IF(Strategic!F12="","",IF(Strategic!I12="","",(VLOOKUP(Strategic!E12,Scales!$E$5:$G$10,3,FALSE)))))</f>
        <v/>
      </c>
      <c r="L20" s="115" t="str">
        <f>IF(K20="","",(VLOOKUP(Strategic!F12,Scales!$E$14:$G$19,3,FALSE)))</f>
        <v/>
      </c>
      <c r="M20" s="116">
        <f>Scales!$I$5</f>
        <v>0.5</v>
      </c>
      <c r="N20" s="116">
        <f>Scales!$J$5</f>
        <v>0.5</v>
      </c>
      <c r="O20" s="117" t="str">
        <f t="shared" si="1"/>
        <v/>
      </c>
      <c r="P20" s="115">
        <f>Strategic!I12</f>
        <v>0</v>
      </c>
      <c r="Q20" s="118" t="str">
        <f>IF(K20="","",IF(L20="","",IF(P20="","",K20*L20*(1-VLOOKUP(P20,Scales!$E$23:$G$27,3,FALSE)))))</f>
        <v/>
      </c>
    </row>
    <row r="21" spans="3:17" ht="63.75" x14ac:dyDescent="0.2">
      <c r="C21" s="51"/>
      <c r="D21" s="56" t="str">
        <f>IF(Strategic!$D$13="","",Strategic!$D$13)</f>
        <v>Individual college goals not in alignment with the greater University goals</v>
      </c>
      <c r="E21" s="56" t="str">
        <f>IF(Strategic!$G$13="","",Strategic!$G$13)</f>
        <v xml:space="preserve">UWW Strategic Plan; Note: Problematic organizationally when sub-units work in different directions than larger organization and effectiveness is unknown. </v>
      </c>
      <c r="F21" s="56" t="str">
        <f>IF(Strategic!$J$13="","",Strategic!$J$13)</f>
        <v>None</v>
      </c>
      <c r="G21" s="56" t="str">
        <f>IF(Strategic!$K$13="","",Strategic!$K$13)</f>
        <v>Senior Leadership</v>
      </c>
      <c r="H21" s="56" t="e">
        <f>IF(Strategic!E13="","",IF(Strategic!F13="","",IF(Strategic!I13="","",INDEX(Scoring!$G$5:$K$13,MATCH(O21,Scoring!$F$5:$F$13,0),MATCH(P21,Scoring!$G$4:$K$4,0)))))</f>
        <v>#N/A</v>
      </c>
      <c r="I21" s="51"/>
      <c r="K21" s="115">
        <f>IF(Strategic!E13="","",IF(Strategic!F13="","",IF(Strategic!I13="","",(VLOOKUP(Strategic!E13,Scales!$E$5:$G$10,3,FALSE)))))</f>
        <v>4</v>
      </c>
      <c r="L21" s="115">
        <f>IF(K21="","",(VLOOKUP(Strategic!F13,Scales!$E$14:$G$19,3,FALSE)))</f>
        <v>6</v>
      </c>
      <c r="M21" s="116">
        <f>Scales!$I$5</f>
        <v>0.5</v>
      </c>
      <c r="N21" s="116">
        <f>Scales!$J$5</f>
        <v>0.5</v>
      </c>
      <c r="O21" s="117">
        <f t="shared" si="1"/>
        <v>5</v>
      </c>
      <c r="P21" s="115" t="str">
        <f>Strategic!I13</f>
        <v>Low</v>
      </c>
      <c r="Q21" s="118" t="e">
        <f>IF(K21="","",IF(L21="","",IF(P21="","",K21*L21*(1-VLOOKUP(P21,Scales!$E$23:$G$27,3,FALSE)))))</f>
        <v>#N/A</v>
      </c>
    </row>
    <row r="22" spans="3:17" ht="51" x14ac:dyDescent="0.2">
      <c r="C22" s="51"/>
      <c r="D22" s="56" t="str">
        <f>IF(Strategic!$D$14="","",Strategic!$D$14)</f>
        <v>Provide additional services to assist students in graduating</v>
      </c>
      <c r="E22" s="56" t="str">
        <f>IF(Strategic!$G$14="","",Strategic!$G$14)</f>
        <v>Chancellor's Office funding for increased advising; Student Success and Graduation Initiative;  Advising Services; UWW Student Success Program</v>
      </c>
      <c r="F22" s="56" t="str">
        <f>IF(Strategic!$J$14="","",Strategic!$J$14)</f>
        <v>Reports and Analysis/Studies published on campus websites</v>
      </c>
      <c r="G22" s="56" t="str">
        <f>IF(Strategic!$K$14="","",Strategic!$K$14)</f>
        <v xml:space="preserve">Student Affairs &amp; Enrollment Management </v>
      </c>
      <c r="H22" s="56" t="e">
        <f>IF(Strategic!E14="","",IF(Strategic!F14="","",IF(Strategic!I14="","",INDEX(Scoring!$G$5:$K$13,MATCH(O22,Scoring!$F$5:$F$13,0),MATCH(P22,Scoring!$G$4:$K$4,0)))))</f>
        <v>#N/A</v>
      </c>
      <c r="I22" s="51"/>
      <c r="K22" s="115" t="e">
        <f>IF(Strategic!E14="","",IF(Strategic!F14="","",IF(Strategic!I14="","",(VLOOKUP(Strategic!E14,Scales!$E$5:$G$10,3,FALSE)))))</f>
        <v>#N/A</v>
      </c>
      <c r="L22" s="115" t="e">
        <f>IF(K22="","",(VLOOKUP(Strategic!F14,Scales!$E$14:$G$19,3,FALSE)))</f>
        <v>#N/A</v>
      </c>
      <c r="M22" s="116">
        <f>Scales!$I$5</f>
        <v>0.5</v>
      </c>
      <c r="N22" s="116">
        <f>Scales!$J$5</f>
        <v>0.5</v>
      </c>
      <c r="O22" s="117" t="e">
        <f t="shared" si="1"/>
        <v>#N/A</v>
      </c>
      <c r="P22" s="115" t="str">
        <f>Strategic!I14</f>
        <v>Moderate</v>
      </c>
      <c r="Q22" s="118" t="e">
        <f>IF(K22="","",IF(L22="","",IF(P22="","",K22*L22*(1-VLOOKUP(P22,Scales!$E$23:$G$27,3,FALSE)))))</f>
        <v>#N/A</v>
      </c>
    </row>
    <row r="23" spans="3:17" ht="38.25" x14ac:dyDescent="0.2">
      <c r="C23" s="51"/>
      <c r="D23" s="56" t="str">
        <f>IF(Strategic!$D$15="","",Strategic!$D$15)</f>
        <v>Lack of necessary counseling resources to improve success rates of academic "at-risk" students</v>
      </c>
      <c r="E23" s="56" t="str">
        <f>IF(Strategic!$G$15="","",Strategic!$G$15)</f>
        <v xml:space="preserve">Campus Student Success Plan;
</v>
      </c>
      <c r="F23" s="56" t="str">
        <f>IF(Strategic!$J$15="","",Strategic!$J$15)</f>
        <v>UWW Student Graduation rates;
Annual Student Satisfaction Survey (Housing)</v>
      </c>
      <c r="G23" s="56" t="str">
        <f>IF(Strategic!$K$15="","",Strategic!$K$15)</f>
        <v>Senior Leadership</v>
      </c>
      <c r="H23" s="56" t="str">
        <f>IF(Strategic!E15="","",IF(Strategic!F15="","",IF(Strategic!I15="","",INDEX(Scoring!$G$5:$K$13,MATCH(O23,Scoring!$F$5:$F$13,0),MATCH(P23,Scoring!$G$4:$K$4,0)))))</f>
        <v>Adequately controlled</v>
      </c>
      <c r="I23" s="51"/>
      <c r="K23" s="115">
        <f>IF(Strategic!E15="","",IF(Strategic!F15="","",IF(Strategic!I15="","",(VLOOKUP(Strategic!E15,Scales!$E$5:$G$10,3,FALSE)))))</f>
        <v>6</v>
      </c>
      <c r="L23" s="115">
        <f>IF(K23="","",(VLOOKUP(Strategic!F15,Scales!$E$14:$G$19,3,FALSE)))</f>
        <v>6</v>
      </c>
      <c r="M23" s="116">
        <f>Scales!$I$5</f>
        <v>0.5</v>
      </c>
      <c r="N23" s="116">
        <f>Scales!$J$5</f>
        <v>0.5</v>
      </c>
      <c r="O23" s="117">
        <f t="shared" si="1"/>
        <v>6</v>
      </c>
      <c r="P23" s="115" t="str">
        <f>Strategic!I15</f>
        <v>Moderate</v>
      </c>
      <c r="Q23" s="118">
        <f>IF(K23="","",IF(L23="","",IF(P23="","",K23*L23*(1-VLOOKUP(P23,Scales!$E$23:$G$27,3,FALSE)))))</f>
        <v>18</v>
      </c>
    </row>
    <row r="24" spans="3:17" ht="25.5" x14ac:dyDescent="0.2">
      <c r="C24" s="51"/>
      <c r="D24" s="56" t="str">
        <f>IF(Strategic!$D$16="","",Strategic!$D$16)</f>
        <v>Course "bottleneck" results in student graduation delays</v>
      </c>
      <c r="E24" s="56" t="str">
        <f>IF(Strategic!$G$16="","",Strategic!$G$16)</f>
        <v>Campus Student Success Plan</v>
      </c>
      <c r="F24" s="56" t="str">
        <f>IF(Strategic!$J$16="","",Strategic!$J$16)</f>
        <v>Advising Services Reports, IRP Reports</v>
      </c>
      <c r="G24" s="56" t="str">
        <f>IF(Strategic!$K$16="","",Strategic!$K$16)</f>
        <v>Senior Leadership</v>
      </c>
      <c r="H24" s="56" t="str">
        <f>IF(Strategic!E16="","",IF(Strategic!F16="","",IF(Strategic!I16="","",INDEX(Scoring!$G$5:$K$13,MATCH(O24,Scoring!$F$5:$F$13,0),MATCH(P24,Scoring!$G$4:$K$4,0)))))</f>
        <v>Adequately controlled</v>
      </c>
      <c r="I24" s="51"/>
      <c r="K24" s="115">
        <f>IF(Strategic!E16="","",IF(Strategic!F16="","",IF(Strategic!I16="","",(VLOOKUP(Strategic!E16,Scales!$E$5:$G$10,3,FALSE)))))</f>
        <v>6</v>
      </c>
      <c r="L24" s="115">
        <f>IF(K24="","",(VLOOKUP(Strategic!F16,Scales!$E$14:$G$19,3,FALSE)))</f>
        <v>6</v>
      </c>
      <c r="M24" s="116">
        <f>Scales!$I$5</f>
        <v>0.5</v>
      </c>
      <c r="N24" s="116">
        <f>Scales!$J$5</f>
        <v>0.5</v>
      </c>
      <c r="O24" s="117">
        <f t="shared" si="1"/>
        <v>6</v>
      </c>
      <c r="P24" s="115" t="str">
        <f>Strategic!I16</f>
        <v>Moderate</v>
      </c>
      <c r="Q24" s="118">
        <f>IF(K24="","",IF(L24="","",IF(P24="","",K24*L24*(1-VLOOKUP(P24,Scales!$E$23:$G$27,3,FALSE)))))</f>
        <v>18</v>
      </c>
    </row>
    <row r="25" spans="3:17" ht="38.25" x14ac:dyDescent="0.2">
      <c r="C25" s="51"/>
      <c r="D25" s="56" t="str">
        <f>IF(Strategic!$D$17="","",Strategic!$D$17)</f>
        <v>Ineffective database for monitoring and addressing student progress towards graduation</v>
      </c>
      <c r="E25" s="56" t="str">
        <f>IF(Strategic!$G$17="","",Strategic!$G$17)</f>
        <v>Campus Student Success Plan</v>
      </c>
      <c r="F25" s="56" t="str">
        <f>IF(Strategic!$J$17="","",Strategic!$J$17)</f>
        <v>Advising Services Reports, IRP Reports, EAB Programs</v>
      </c>
      <c r="G25" s="56" t="str">
        <f>IF(Strategic!$K$17="","",Strategic!$K$17)</f>
        <v>Senior Leadership</v>
      </c>
      <c r="H25" s="56" t="str">
        <f>IF(Strategic!E17="","",IF(Strategic!F17="","",IF(Strategic!I17="","",INDEX(Scoring!$G$5:$K$13,MATCH(O25,Scoring!$F$5:$F$13,0),MATCH(P25,Scoring!$G$4:$K$4,0)))))</f>
        <v>Adequately controlled</v>
      </c>
      <c r="I25" s="51"/>
      <c r="K25" s="115">
        <f>IF(Strategic!E17="","",IF(Strategic!F17="","",IF(Strategic!I17="","",(VLOOKUP(Strategic!E17,Scales!$E$5:$G$10,3,FALSE)))))</f>
        <v>6</v>
      </c>
      <c r="L25" s="115">
        <f>IF(K25="","",(VLOOKUP(Strategic!F17,Scales!$E$14:$G$19,3,FALSE)))</f>
        <v>6</v>
      </c>
      <c r="M25" s="116">
        <f>Scales!$I$5</f>
        <v>0.5</v>
      </c>
      <c r="N25" s="116">
        <f>Scales!$J$5</f>
        <v>0.5</v>
      </c>
      <c r="O25" s="117">
        <f t="shared" si="1"/>
        <v>6</v>
      </c>
      <c r="P25" s="115" t="str">
        <f>Strategic!I17</f>
        <v>Moderate</v>
      </c>
      <c r="Q25" s="118">
        <f>IF(K25="","",IF(L25="","",IF(P25="","",K25*L25*(1-VLOOKUP(P25,Scales!$E$23:$G$27,3,FALSE)))))</f>
        <v>18</v>
      </c>
    </row>
    <row r="26" spans="3:17" ht="267.75" x14ac:dyDescent="0.2">
      <c r="C26" s="51"/>
      <c r="D26" s="56" t="str">
        <f>IF(Strategic!$D$18="","",Strategic!$D$18)</f>
        <v>Increased legislative, UWS and campus-wide initiatives addressing a wide range of areas, from retention and graduation rates to increased math requirements for incoming students.</v>
      </c>
      <c r="E26" s="56" t="str">
        <f>IF(Strategic!$G$18="","",Strategic!$G$18)</f>
        <v>While most of the initiatives coming from the campus, UWS and Wisconsin legislature have positive intentions, there seems to be a lack of coordination and communication between these overarching systems in the development of these initiatives, thus resulting in high administrative work for campus units, with little time and space for creativity in addressing the needs of each campus community.  Additionally, the proposal to increase math requirements for incoming students could have an inequitable effect on underrepresented student groups who do not have access to K-12 educational systems that can provide the additional math courses.    Continue discussions with the Student Affairs and Enrollment Management division on how to administratively manage these initiatives</v>
      </c>
      <c r="F26" s="56" t="str">
        <f>IF(Strategic!$J$18="","",Strategic!$J$18)</f>
        <v/>
      </c>
      <c r="G26" s="56" t="str">
        <f>IF(Strategic!$K$18="","",Strategic!$K$18)</f>
        <v>VP, AVPs and Directors within Student Affairs and Enrollment Management</v>
      </c>
      <c r="H26" s="56" t="str">
        <f>IF(Strategic!E18="","",IF(Strategic!F18="","",IF(Strategic!I18="","",INDEX(Scoring!$G$5:$K$13,MATCH(O26,Scoring!$F$5:$F$13,0),MATCH(P26,Scoring!$G$4:$K$4,0)))))</f>
        <v>Potentially poorly controlled</v>
      </c>
      <c r="I26" s="51"/>
      <c r="K26" s="115">
        <f>IF(Strategic!E18="","",IF(Strategic!F18="","",IF(Strategic!I18="","",(VLOOKUP(Strategic!E18,Scales!$E$5:$G$10,3,FALSE)))))</f>
        <v>6</v>
      </c>
      <c r="L26" s="115">
        <f>IF(K26="","",(VLOOKUP(Strategic!F18,Scales!$E$14:$G$19,3,FALSE)))</f>
        <v>6</v>
      </c>
      <c r="M26" s="116">
        <f>Scales!$I$5</f>
        <v>0.5</v>
      </c>
      <c r="N26" s="116">
        <f>Scales!$J$5</f>
        <v>0.5</v>
      </c>
      <c r="O26" s="117">
        <f t="shared" si="1"/>
        <v>6</v>
      </c>
      <c r="P26" s="115" t="str">
        <f>Strategic!I18</f>
        <v>Minor</v>
      </c>
      <c r="Q26" s="118">
        <f>IF(K26="","",IF(L26="","",IF(P26="","",K26*L26*(1-VLOOKUP(P26,Scales!$E$23:$G$27,3,FALSE)))))</f>
        <v>27</v>
      </c>
    </row>
    <row r="27" spans="3:17" ht="229.5" x14ac:dyDescent="0.2">
      <c r="C27" s="51"/>
      <c r="D27" s="56" t="str">
        <f>IF(Strategic!$D$19="","",Strategic!$D$19)</f>
        <v xml:space="preserve">Continued increase in mental health challenges of incoming and current students </v>
      </c>
      <c r="E27" s="56" t="str">
        <f>IF(Strategic!$G$19="","",Strategic!$G$19)</f>
        <v>This is an area of concern because students continue to enter college with identified mental health needs and often are underprepared in terms of mental health care treatment plans to support their success.  An additional area of concern is that staffing levels within the Counseling and Psychological Services Center do not meet the accreditation standards for counselor to student ratio, and this often results in long waiting lists for mental health services. Unclear how to address this within the division.  Some suggestions would be to fill open positions as soon as possible, increase salaries to attract candidates for counselor positions, and create more counselor faculty positions.</v>
      </c>
      <c r="F27" s="56" t="str">
        <f>IF(Strategic!$J$19="","",Strategic!$J$19)</f>
        <v/>
      </c>
      <c r="G27" s="56" t="str">
        <f>IF(Strategic!$K$19="","",Strategic!$K$19)</f>
        <v>AVP of Student Affairs and Director of CPSC to manage HR needs for the unit with support from the Student Affairs and Enrollment Management Executive Council</v>
      </c>
      <c r="H27" s="56" t="str">
        <f>IF(Strategic!E19="","",IF(Strategic!F19="","",IF(Strategic!I19="","",INDEX(Scoring!$G$5:$K$13,MATCH(O27,Scoring!$F$5:$F$13,0),MATCH(P27,Scoring!$G$4:$K$4,0)))))</f>
        <v>Poorly controlled</v>
      </c>
      <c r="I27" s="51"/>
      <c r="K27" s="115">
        <f>IF(Strategic!E19="","",IF(Strategic!F19="","",IF(Strategic!I19="","",(VLOOKUP(Strategic!E19,Scales!$E$5:$G$10,3,FALSE)))))</f>
        <v>10</v>
      </c>
      <c r="L27" s="115">
        <f>IF(K27="","",(VLOOKUP(Strategic!F19,Scales!$E$14:$G$19,3,FALSE)))</f>
        <v>10</v>
      </c>
      <c r="M27" s="116">
        <f>Scales!$I$5</f>
        <v>0.5</v>
      </c>
      <c r="N27" s="116">
        <f>Scales!$J$5</f>
        <v>0.5</v>
      </c>
      <c r="O27" s="117">
        <f t="shared" si="1"/>
        <v>10</v>
      </c>
      <c r="P27" s="115" t="str">
        <f>Strategic!I19</f>
        <v>Minor</v>
      </c>
      <c r="Q27" s="118">
        <f>IF(K27="","",IF(L27="","",IF(P27="","",K27*L27*(1-VLOOKUP(P27,Scales!$E$23:$G$27,3,FALSE)))))</f>
        <v>75</v>
      </c>
    </row>
    <row r="28" spans="3:17" ht="63.75" x14ac:dyDescent="0.2">
      <c r="C28" s="51"/>
      <c r="D28" s="56" t="str">
        <f>IF(Strategic!$D$20="","",Strategic!$D$20)</f>
        <v>Strategic Enrollment Management  - The University has no strategic enrollment management plan or articulated goal</v>
      </c>
      <c r="E28" s="56" t="str">
        <f>IF(Strategic!$G$20="","",Strategic!$G$20)</f>
        <v>The Strategic Enrollment Management Taskforce continues to meet to discuss the development and implementation of a campus wide Strategic Enrollment Plan.  Need to assess and monitor</v>
      </c>
      <c r="F28" s="56" t="str">
        <f>IF(Strategic!$J$20="","",Strategic!$J$20)</f>
        <v>As a campus wide collaboration, creation of a 3-5 year Strategic Enrollment Plan, Monitor Plan Documentation</v>
      </c>
      <c r="G28" s="56" t="str">
        <f>IF(Strategic!$K$20="","",Strategic!$K$20)</f>
        <v>Student Affairs &amp; Enrollment Management  (Enrollment Management Technology), SEM Task Force,  Sr. Leadership</v>
      </c>
      <c r="H28" s="56" t="str">
        <f>IF(Strategic!E20="","",IF(Strategic!F20="","",IF(Strategic!I20="","",INDEX(Scoring!$G$5:$K$13,MATCH(O28,Scoring!$F$5:$F$13,0),MATCH(P28,Scoring!$G$4:$K$4,0)))))</f>
        <v>Potentially poorly controlled</v>
      </c>
      <c r="I28" s="51"/>
      <c r="K28" s="115">
        <f>IF(Strategic!E20="","",IF(Strategic!F20="","",IF(Strategic!I20="","",(VLOOKUP(Strategic!E20,Scales!$E$5:$G$10,3,FALSE)))))</f>
        <v>6</v>
      </c>
      <c r="L28" s="115">
        <f>IF(K28="","",(VLOOKUP(Strategic!F20,Scales!$E$14:$G$19,3,FALSE)))</f>
        <v>6</v>
      </c>
      <c r="M28" s="116">
        <f>Scales!$I$5</f>
        <v>0.5</v>
      </c>
      <c r="N28" s="116">
        <f>Scales!$J$5</f>
        <v>0.5</v>
      </c>
      <c r="O28" s="117">
        <f t="shared" si="1"/>
        <v>6</v>
      </c>
      <c r="P28" s="115" t="str">
        <f>Strategic!I20</f>
        <v>Minor</v>
      </c>
      <c r="Q28" s="118">
        <f>IF(K28="","",IF(L28="","",IF(P28="","",K28*L28*(1-VLOOKUP(P28,Scales!$E$23:$G$27,3,FALSE)))))</f>
        <v>27</v>
      </c>
    </row>
    <row r="29" spans="3:17" x14ac:dyDescent="0.2">
      <c r="C29" s="51"/>
      <c r="D29" s="51"/>
      <c r="E29" s="51"/>
      <c r="F29" s="51"/>
      <c r="G29" s="51"/>
      <c r="H29" s="51"/>
      <c r="I29" s="51"/>
      <c r="K29" s="111"/>
      <c r="L29" s="111"/>
      <c r="M29" s="112"/>
      <c r="N29" s="112"/>
      <c r="O29" s="113"/>
      <c r="P29" s="111"/>
      <c r="Q29" s="114"/>
    </row>
    <row r="30" spans="3:17" x14ac:dyDescent="0.2">
      <c r="C30" s="51"/>
      <c r="D30" s="51"/>
      <c r="E30" s="51"/>
      <c r="F30" s="51"/>
      <c r="G30" s="51"/>
      <c r="H30" s="51"/>
      <c r="I30" s="51"/>
      <c r="K30" s="111"/>
      <c r="L30" s="111"/>
      <c r="M30" s="112"/>
      <c r="N30" s="112"/>
      <c r="O30" s="113"/>
      <c r="P30" s="111"/>
      <c r="Q30" s="114"/>
    </row>
    <row r="31" spans="3:17" x14ac:dyDescent="0.2">
      <c r="C31" s="51"/>
      <c r="D31" s="52"/>
      <c r="E31" s="53"/>
      <c r="F31" s="54"/>
      <c r="G31" s="54"/>
      <c r="H31" s="54"/>
      <c r="I31" s="51"/>
      <c r="K31" s="111"/>
      <c r="L31" s="111"/>
      <c r="M31" s="112"/>
      <c r="N31" s="112"/>
      <c r="O31" s="113"/>
      <c r="P31" s="111"/>
      <c r="Q31" s="114"/>
    </row>
    <row r="32" spans="3:17" x14ac:dyDescent="0.2">
      <c r="C32" s="51"/>
      <c r="D32" s="52"/>
      <c r="E32" s="53"/>
      <c r="F32" s="54"/>
      <c r="G32" s="54"/>
      <c r="H32" s="54"/>
      <c r="I32" s="51"/>
      <c r="K32" s="111"/>
      <c r="L32" s="111"/>
      <c r="M32" s="112"/>
      <c r="N32" s="112"/>
      <c r="O32" s="113"/>
      <c r="P32" s="111"/>
      <c r="Q32" s="114"/>
    </row>
    <row r="33" spans="3:17" x14ac:dyDescent="0.2">
      <c r="C33" s="51"/>
      <c r="D33" s="52"/>
      <c r="E33" s="53"/>
      <c r="F33" s="54"/>
      <c r="G33" s="54"/>
      <c r="H33" s="54"/>
      <c r="I33" s="51"/>
      <c r="K33" s="111"/>
      <c r="L33" s="111"/>
      <c r="M33" s="112"/>
      <c r="N33" s="112"/>
      <c r="O33" s="113"/>
      <c r="P33" s="111"/>
      <c r="Q33" s="114"/>
    </row>
    <row r="34" spans="3:17" x14ac:dyDescent="0.2">
      <c r="C34" s="51"/>
      <c r="D34" s="52"/>
      <c r="E34" s="53"/>
      <c r="F34" s="54"/>
      <c r="G34" s="54"/>
      <c r="H34" s="54"/>
      <c r="I34" s="51"/>
      <c r="K34" s="111"/>
      <c r="L34" s="111"/>
      <c r="M34" s="112"/>
      <c r="N34" s="112"/>
      <c r="O34" s="113"/>
      <c r="P34" s="111"/>
      <c r="Q34" s="114"/>
    </row>
    <row r="35" spans="3:17" x14ac:dyDescent="0.2">
      <c r="C35" s="51"/>
      <c r="D35" s="52"/>
      <c r="E35" s="53"/>
      <c r="F35" s="54"/>
      <c r="G35" s="54"/>
      <c r="H35" s="54"/>
      <c r="I35" s="51"/>
      <c r="K35" s="111"/>
      <c r="L35" s="111"/>
      <c r="M35" s="112"/>
      <c r="N35" s="112"/>
      <c r="O35" s="113"/>
      <c r="P35" s="111"/>
      <c r="Q35" s="114"/>
    </row>
    <row r="36" spans="3:17" x14ac:dyDescent="0.2">
      <c r="C36" s="51"/>
      <c r="D36" s="52"/>
      <c r="E36" s="53"/>
      <c r="F36" s="54"/>
      <c r="G36" s="54"/>
      <c r="H36" s="54"/>
      <c r="I36" s="51"/>
      <c r="K36" s="111"/>
      <c r="L36" s="111"/>
      <c r="M36" s="112"/>
      <c r="N36" s="112"/>
      <c r="O36" s="113"/>
      <c r="P36" s="111"/>
      <c r="Q36" s="114"/>
    </row>
    <row r="37" spans="3:17" x14ac:dyDescent="0.2">
      <c r="C37" s="51"/>
      <c r="D37" s="52"/>
      <c r="E37" s="53"/>
      <c r="F37" s="54"/>
      <c r="G37" s="54"/>
      <c r="H37" s="54"/>
      <c r="I37" s="51"/>
      <c r="K37" s="111"/>
      <c r="L37" s="111"/>
      <c r="M37" s="112"/>
      <c r="N37" s="112"/>
      <c r="O37" s="113"/>
      <c r="P37" s="111"/>
      <c r="Q37" s="114"/>
    </row>
    <row r="38" spans="3:17" x14ac:dyDescent="0.2">
      <c r="C38" s="51"/>
      <c r="D38" s="52"/>
      <c r="E38" s="53"/>
      <c r="F38" s="54"/>
      <c r="G38" s="54"/>
      <c r="H38" s="54"/>
      <c r="I38" s="51"/>
      <c r="K38" s="111"/>
      <c r="L38" s="111"/>
      <c r="M38" s="112"/>
      <c r="N38" s="112"/>
      <c r="O38" s="113"/>
      <c r="P38" s="111"/>
      <c r="Q38" s="114"/>
    </row>
    <row r="39" spans="3:17" x14ac:dyDescent="0.2">
      <c r="C39" s="51"/>
      <c r="D39" s="52"/>
      <c r="E39" s="53"/>
      <c r="F39" s="54"/>
      <c r="G39" s="54"/>
      <c r="H39" s="54"/>
      <c r="I39" s="51"/>
      <c r="K39" s="111"/>
      <c r="L39" s="111"/>
      <c r="M39" s="112"/>
      <c r="N39" s="112"/>
      <c r="O39" s="113"/>
      <c r="P39" s="111"/>
      <c r="Q39" s="114"/>
    </row>
    <row r="40" spans="3:17" x14ac:dyDescent="0.2">
      <c r="C40" s="51"/>
      <c r="D40" s="52"/>
      <c r="E40" s="53"/>
      <c r="F40" s="54"/>
      <c r="G40" s="54"/>
      <c r="H40" s="54"/>
      <c r="I40" s="51"/>
      <c r="K40" s="111"/>
      <c r="L40" s="111"/>
      <c r="M40" s="112"/>
      <c r="N40" s="112"/>
      <c r="O40" s="113"/>
      <c r="P40" s="111"/>
      <c r="Q40" s="114"/>
    </row>
    <row r="41" spans="3:17" x14ac:dyDescent="0.2">
      <c r="C41" s="51"/>
      <c r="D41" s="57" t="str">
        <f>Financial!$D$5</f>
        <v>Financial Risks</v>
      </c>
      <c r="E41" s="58" t="s">
        <v>86</v>
      </c>
      <c r="F41" s="58" t="s">
        <v>87</v>
      </c>
      <c r="G41" s="58" t="s">
        <v>88</v>
      </c>
      <c r="H41" s="58" t="str">
        <f>H13</f>
        <v>Risk Rating</v>
      </c>
      <c r="I41" s="51"/>
      <c r="K41" s="111"/>
      <c r="L41" s="111"/>
      <c r="M41" s="112"/>
      <c r="N41" s="112"/>
      <c r="O41" s="113"/>
      <c r="P41" s="111"/>
      <c r="Q41" s="114"/>
    </row>
    <row r="42" spans="3:17" ht="38.25" x14ac:dyDescent="0.2">
      <c r="C42" s="51"/>
      <c r="D42" s="56" t="str">
        <f>IF(Financial!$D$6="","",Financial!$D$6)</f>
        <v>Budget Impairment</v>
      </c>
      <c r="E42" s="56" t="str">
        <f>IF(Financial!$G$6="","",Financial!$G$6)</f>
        <v>Budget Officers Meetings; Financial Plan; Conversations with Governor and Legislature</v>
      </c>
      <c r="F42" s="56" t="str">
        <f>IF(Financial!$J$6="","",Financial!$J$6)</f>
        <v>Leveraging Wisdom &amp; WISER systems</v>
      </c>
      <c r="G42" s="56" t="str">
        <f>IF(Financial!$K$6="","",Financial!$K$6)</f>
        <v>Campus Budget Offices, Senior leadership</v>
      </c>
      <c r="H42" s="56" t="str">
        <f>IF(Financial!E6="","",IF(Financial!F6="","",IF(Financial!I6="","",INDEX(Scoring!$G$5:$K$13,MATCH(O42,Scoring!$F$5:$F$13,0),MATCH(P42,Scoring!$G$4:$K$4,0)))))</f>
        <v>Potentially over-controlled</v>
      </c>
      <c r="I42" s="51"/>
      <c r="K42" s="115">
        <f>IF(Financial!E6="","",IF(Financial!F6="","",IF(Financial!I6="","",(VLOOKUP(Financial!E6,Scales!$E$5:$G$10,3,FALSE)))))</f>
        <v>4</v>
      </c>
      <c r="L42" s="115">
        <f>IF(K42="","",(VLOOKUP(Financial!F6,Scales!$E$14:$G$19,3,FALSE)))</f>
        <v>2</v>
      </c>
      <c r="M42" s="116">
        <f>Scales!$I$5</f>
        <v>0.5</v>
      </c>
      <c r="N42" s="116">
        <f>Scales!$J$5</f>
        <v>0.5</v>
      </c>
      <c r="O42" s="117">
        <f t="shared" ref="O42" si="2">IF(K42="","",IF(L42="","",ROUND(SUMPRODUCT(K42:L42*M42:N42),0)))</f>
        <v>3</v>
      </c>
      <c r="P42" s="115" t="str">
        <f>Financial!I6</f>
        <v>Significant</v>
      </c>
      <c r="Q42" s="118">
        <f>IF(K42="","",IF(L42="","",IF(P42="","",K42*L42*(1-VLOOKUP(P42,Scales!$E$23:$G$27,3,FALSE)))))</f>
        <v>2</v>
      </c>
    </row>
    <row r="43" spans="3:17" ht="51" x14ac:dyDescent="0.2">
      <c r="C43" s="51"/>
      <c r="D43" s="56" t="str">
        <f>IF(Financial!$D$7="","",Financial!$D$7)</f>
        <v>Ineffective service center/auxiliary management</v>
      </c>
      <c r="E43" s="56" t="str">
        <f>IF(Financial!$G$7="","",Financial!$G$7)</f>
        <v>All departments have programs focused on operational excellence, UWW Bylaws and Constitutions; open meetings; long range plans</v>
      </c>
      <c r="F43" s="56" t="str">
        <f>IF(Financial!$J$7="","",Financial!$J$7)</f>
        <v>Reported on department websites</v>
      </c>
      <c r="G43" s="56" t="str">
        <f>IF(Financial!$K$7="","",Financial!$K$7)</f>
        <v>Senior Leadership</v>
      </c>
      <c r="H43" s="56" t="str">
        <f>IF(Financial!E7="","",IF(Financial!F7="","",IF(Financial!I7="","",INDEX(Scoring!$G$5:$K$13,MATCH(O43,Scoring!$F$5:$F$13,0),MATCH(P43,Scoring!$G$4:$K$4,0)))))</f>
        <v>Poorly controlled</v>
      </c>
      <c r="I43" s="51"/>
      <c r="K43" s="115">
        <f>IF(Financial!E7="","",IF(Financial!F7="","",IF(Financial!I7="","",(VLOOKUP(Financial!E7,Scales!$E$5:$G$10,3,FALSE)))))</f>
        <v>8</v>
      </c>
      <c r="L43" s="115">
        <f>IF(K43="","",(VLOOKUP(Financial!F7,Scales!$E$14:$G$19,3,FALSE)))</f>
        <v>5</v>
      </c>
      <c r="M43" s="116">
        <f>Scales!$I$5</f>
        <v>0.5</v>
      </c>
      <c r="N43" s="116">
        <f>Scales!$J$5</f>
        <v>0.5</v>
      </c>
      <c r="O43" s="117">
        <f t="shared" ref="O43:O56" si="3">IF(K43="","",IF(L43="","",ROUND(SUMPRODUCT(K43:L43*M43:N43),0)))</f>
        <v>7</v>
      </c>
      <c r="P43" s="115" t="str">
        <f>Financial!I7</f>
        <v>None</v>
      </c>
      <c r="Q43" s="118">
        <f>IF(K43="","",IF(L43="","",IF(P43="","",K43*L43*(1-VLOOKUP(P43,Scales!$E$23:$G$27,3,FALSE)))))</f>
        <v>40</v>
      </c>
    </row>
    <row r="44" spans="3:17" ht="102" x14ac:dyDescent="0.2">
      <c r="C44" s="51"/>
      <c r="D44" s="56" t="str">
        <f>IF(Financial!$D$8="","",Financial!$D$8)</f>
        <v>Non-compliant cost transfers</v>
      </c>
      <c r="E44" s="56" t="str">
        <f>IF(Financial!$G$8="","",Financial!$G$8)</f>
        <v>Extramural Funds Accounting Units; Operating Guidance; Financial Systems separating roles of initiator, approver and ledger reviewer; Self Assessment Tool; Internal Control Program; Department Training Programs; Administrative Responsibilities Handbook - Finance</v>
      </c>
      <c r="F44" s="121" t="str">
        <f>IF(Financial!$J$8="","",Financial!$J$8)</f>
        <v>Ledger Review; General and Payroll Ledger Reviews; Reported at department level (Documentation Requirements); PI Ledger Review; Audit Reports</v>
      </c>
      <c r="G44" s="56" t="str">
        <f>IF(Financial!$K$8="","",Financial!$K$8)</f>
        <v>Administration</v>
      </c>
      <c r="H44" s="56" t="str">
        <f>IF(Financial!E8="","",IF(Financial!F8="","",IF(Financial!I8="","",INDEX(Scoring!$G$5:$K$13,MATCH(O44,Scoring!$F$5:$F$13,0),MATCH(P44,Scoring!$G$4:$K$4,0)))))</f>
        <v>Potentially over-controlled</v>
      </c>
      <c r="I44" s="51"/>
      <c r="K44" s="115">
        <f>IF(Financial!E8="","",IF(Financial!F8="","",IF(Financial!I8="","",(VLOOKUP(Financial!E8,Scales!$E$5:$G$10,3,FALSE)))))</f>
        <v>2</v>
      </c>
      <c r="L44" s="115">
        <f>IF(K44="","",(VLOOKUP(Financial!F8,Scales!$E$14:$G$19,3,FALSE)))</f>
        <v>2</v>
      </c>
      <c r="M44" s="116">
        <f>Scales!$I$5</f>
        <v>0.5</v>
      </c>
      <c r="N44" s="116">
        <f>Scales!$J$5</f>
        <v>0.5</v>
      </c>
      <c r="O44" s="117">
        <f t="shared" si="3"/>
        <v>2</v>
      </c>
      <c r="P44" s="115" t="str">
        <f>Financial!I8</f>
        <v>Significant</v>
      </c>
      <c r="Q44" s="118">
        <f>IF(K44="","",IF(L44="","",IF(P44="","",K44*L44*(1-VLOOKUP(P44,Scales!$E$23:$G$27,3,FALSE)))))</f>
        <v>1</v>
      </c>
    </row>
    <row r="45" spans="3:17" ht="63.75" x14ac:dyDescent="0.2">
      <c r="C45" s="51"/>
      <c r="D45" s="56" t="str">
        <f>IF(Financial!$D$9="","",Financial!$D$9)</f>
        <v>Insufficient oversight over third-party vendors leading to increased expense and delivery failure</v>
      </c>
      <c r="E45" s="56" t="str">
        <f>IF(Financial!$G$9="","",Financial!$G$9)</f>
        <v>Strategic Sourcing Initiative; Business Contracts unit and Material Management; Separation of Duties on vendor payments; Accounts Payable reviews</v>
      </c>
      <c r="F45" s="56" t="str">
        <f>IF(Financial!$J$9="","",Financial!$J$9)</f>
        <v>Utilizing strategic sourcing</v>
      </c>
      <c r="G45" s="56" t="str">
        <f>IF(Financial!$K$9="","",Financial!$K$9)</f>
        <v>Administration</v>
      </c>
      <c r="H45" s="56" t="str">
        <f>IF(Financial!E9="","",IF(Financial!F9="","",IF(Financial!I9="","",INDEX(Scoring!$G$5:$K$13,MATCH(O45,Scoring!$F$5:$F$13,0),MATCH(P45,Scoring!$G$4:$K$4,0)))))</f>
        <v>Adequately controlled</v>
      </c>
      <c r="I45" s="51"/>
      <c r="K45" s="115">
        <f>IF(Financial!E9="","",IF(Financial!F9="","",IF(Financial!I9="","",(VLOOKUP(Financial!E9,Scales!$E$5:$G$10,3,FALSE)))))</f>
        <v>5</v>
      </c>
      <c r="L45" s="115">
        <f>IF(K45="","",(VLOOKUP(Financial!F9,Scales!$E$14:$G$19,3,FALSE)))</f>
        <v>5</v>
      </c>
      <c r="M45" s="116">
        <f>Scales!$I$5</f>
        <v>0.5</v>
      </c>
      <c r="N45" s="116">
        <f>Scales!$J$5</f>
        <v>0.5</v>
      </c>
      <c r="O45" s="117">
        <f t="shared" si="3"/>
        <v>5</v>
      </c>
      <c r="P45" s="115" t="str">
        <f>Financial!I9</f>
        <v>Moderate</v>
      </c>
      <c r="Q45" s="118">
        <f>IF(K45="","",IF(L45="","",IF(P45="","",K45*L45*(1-VLOOKUP(P45,Scales!$E$23:$G$27,3,FALSE)))))</f>
        <v>12.5</v>
      </c>
    </row>
    <row r="46" spans="3:17" ht="63.75" x14ac:dyDescent="0.2">
      <c r="C46" s="51"/>
      <c r="D46" s="56" t="str">
        <f>IF(Financial!$D$10="","",Financial!$D$10)</f>
        <v>Improper governmental activities including fraud, embezzlement, or misuse of university resources</v>
      </c>
      <c r="E46" s="56" t="str">
        <f>IF(Financial!$G$10="","",Financial!$G$10)</f>
        <v xml:space="preserve">Whistle Blower system, Policies and Hotlines; Department Designated Officials; Investigations Work Groups; Audit, Risk, Compliance &amp; Ethics Program; Internal Control Program; </v>
      </c>
      <c r="F46" s="56" t="str">
        <f>IF(Financial!$J$10="","",Financial!$J$10)</f>
        <v>Losses reported in claims system; Whistle Blower system; Internal Audit Quarterly and Annual Reports; Investigations</v>
      </c>
      <c r="G46" s="56" t="str">
        <f>IF(Financial!$K$10="","",Financial!$K$10)</f>
        <v>Administration</v>
      </c>
      <c r="H46" s="56" t="str">
        <f>IF(Financial!E10="","",IF(Financial!F10="","",IF(Financial!I10="","",INDEX(Scoring!$G$5:$K$13,MATCH(O46,Scoring!$F$5:$F$13,0),MATCH(P46,Scoring!$G$4:$K$4,0)))))</f>
        <v>Poorly controlled</v>
      </c>
      <c r="I46" s="51"/>
      <c r="K46" s="115">
        <f>IF(Financial!E10="","",IF(Financial!F10="","",IF(Financial!I10="","",(VLOOKUP(Financial!E10,Scales!$E$5:$G$10,3,FALSE)))))</f>
        <v>10</v>
      </c>
      <c r="L46" s="115">
        <f>IF(K46="","",(VLOOKUP(Financial!F10,Scales!$E$14:$G$19,3,FALSE)))</f>
        <v>10</v>
      </c>
      <c r="M46" s="116">
        <f>Scales!$I$5</f>
        <v>0.5</v>
      </c>
      <c r="N46" s="116">
        <f>Scales!$J$5</f>
        <v>0.5</v>
      </c>
      <c r="O46" s="117">
        <f t="shared" si="3"/>
        <v>10</v>
      </c>
      <c r="P46" s="115" t="str">
        <f>Financial!I10</f>
        <v>Moderate</v>
      </c>
      <c r="Q46" s="118">
        <f>IF(K46="","",IF(L46="","",IF(P46="","",K46*L46*(1-VLOOKUP(P46,Scales!$E$23:$G$27,3,FALSE)))))</f>
        <v>50</v>
      </c>
    </row>
    <row r="47" spans="3:17" ht="38.25" x14ac:dyDescent="0.2">
      <c r="C47" s="51"/>
      <c r="D47" s="56" t="str">
        <f>IF(Financial!$D$11="","",Financial!$D$11)</f>
        <v>Management of Trust Fund Accounts and Transactions</v>
      </c>
      <c r="E47" s="56" t="str">
        <f>IF(Financial!$G$11="","",Financial!$G$11)</f>
        <v>Wisconsin Retirement System; Wisconsin Department of Employee Trust Funds</v>
      </c>
      <c r="F47" s="56" t="str">
        <f>IF(Financial!$J$11="","",Financial!$J$11)</f>
        <v xml:space="preserve">Accounting monitoring; Internal Audit Reviews; External financial audit reports; Business Intelligence variance reporting </v>
      </c>
      <c r="G47" s="56" t="str">
        <f>IF(Financial!$K$11="","",Financial!$K$11)</f>
        <v>Human Resources &amp; Diversity</v>
      </c>
      <c r="H47" s="56" t="str">
        <f>IF(Financial!E11="","",IF(Financial!F11="","",IF(Financial!I11="","",INDEX(Scoring!$G$5:$K$13,MATCH(O47,Scoring!$F$5:$F$13,0),MATCH(P47,Scoring!$G$4:$K$4,0)))))</f>
        <v>Adequately controlled</v>
      </c>
      <c r="I47" s="51"/>
      <c r="K47" s="115">
        <f>IF(Financial!E11="","",IF(Financial!F11="","",IF(Financial!I11="","",(VLOOKUP(Financial!E11,Scales!$E$5:$G$10,3,FALSE)))))</f>
        <v>6</v>
      </c>
      <c r="L47" s="115">
        <f>IF(K47="","",(VLOOKUP(Financial!F11,Scales!$E$14:$G$19,3,FALSE)))</f>
        <v>6</v>
      </c>
      <c r="M47" s="116">
        <f>Scales!$I$5</f>
        <v>0.5</v>
      </c>
      <c r="N47" s="116">
        <f>Scales!$J$5</f>
        <v>0.5</v>
      </c>
      <c r="O47" s="117">
        <f t="shared" si="3"/>
        <v>6</v>
      </c>
      <c r="P47" s="115" t="str">
        <f>Financial!I11</f>
        <v>Moderate</v>
      </c>
      <c r="Q47" s="118">
        <f>IF(K47="","",IF(L47="","",IF(P47="","",K47*L47*(1-VLOOKUP(P47,Scales!$E$23:$G$27,3,FALSE)))))</f>
        <v>18</v>
      </c>
    </row>
    <row r="48" spans="3:17" ht="89.25" x14ac:dyDescent="0.2">
      <c r="C48" s="51"/>
      <c r="D48" s="56" t="str">
        <f>IF(Financial!$D$12="","",Financial!$D$12)</f>
        <v>Leasing Activity</v>
      </c>
      <c r="E48" s="56" t="str">
        <f>IF(Financial!$G$12="","",Financial!$G$12)</f>
        <v xml:space="preserve">Management sublease tenants and academic partners of Whitewater; meetings with University Property Management team regarding revenue from subleasing downtown campus; Internal Audit. Proposed mitigation: need investigation of controls </v>
      </c>
      <c r="F48" s="56" t="str">
        <f>IF(Financial!$J$12="","",Financial!$J$12)</f>
        <v>Monthly meetings, Audit reports</v>
      </c>
      <c r="G48" s="56" t="str">
        <f>IF(Financial!$K$12="","",Financial!$K$12)</f>
        <v>University Housing, Senior Leadership</v>
      </c>
      <c r="H48" s="56" t="str">
        <f>IF(Financial!E12="","",IF(Financial!F12="","",IF(Financial!I12="","",INDEX(Scoring!$G$5:$K$13,MATCH(O48,Scoring!$F$5:$F$13,0),MATCH(P48,Scoring!$G$4:$K$4,0)))))</f>
        <v>Potentially poorly controlled</v>
      </c>
      <c r="I48" s="51"/>
      <c r="K48" s="115">
        <f>IF(Financial!E12="","",IF(Financial!F12="","",IF(Financial!I12="","",(VLOOKUP(Financial!E12,Scales!$E$5:$G$10,3,FALSE)))))</f>
        <v>8</v>
      </c>
      <c r="L48" s="115">
        <f>IF(K48="","",(VLOOKUP(Financial!F12,Scales!$E$14:$G$19,3,FALSE)))</f>
        <v>6</v>
      </c>
      <c r="M48" s="116">
        <f>Scales!$I$5</f>
        <v>0.5</v>
      </c>
      <c r="N48" s="116">
        <f>Scales!$J$5</f>
        <v>0.5</v>
      </c>
      <c r="O48" s="117">
        <f t="shared" si="3"/>
        <v>7</v>
      </c>
      <c r="P48" s="115" t="str">
        <f>Financial!I12</f>
        <v>Moderate</v>
      </c>
      <c r="Q48" s="118">
        <f>IF(K48="","",IF(L48="","",IF(P48="","",K48*L48*(1-VLOOKUP(P48,Scales!$E$23:$G$27,3,FALSE)))))</f>
        <v>24</v>
      </c>
    </row>
    <row r="49" spans="3:17" ht="51" x14ac:dyDescent="0.2">
      <c r="C49" s="51"/>
      <c r="D49" s="56" t="str">
        <f>IF(Financial!$D$13="","",Financial!$D$13)</f>
        <v>Liability claims</v>
      </c>
      <c r="E49" s="56" t="str">
        <f>IF(Financial!$G$13="","",Financial!$G$13)</f>
        <v>Warhawks; Innovation Access Programs connecting research and industry; Intellectual Property Management Policies and Programs</v>
      </c>
      <c r="F49" s="56" t="str">
        <f>IF(Financial!$J$13="","",Financial!$J$13)</f>
        <v>Business Intelligence System</v>
      </c>
      <c r="G49" s="56" t="str">
        <f>IF(Financial!$K$13="","",Financial!$K$13)</f>
        <v>Counsel's office</v>
      </c>
      <c r="H49" s="56" t="str">
        <f>IF(Financial!E13="","",IF(Financial!F13="","",IF(Financial!I13="","",INDEX(Scoring!$G$5:$K$13,MATCH(O49,Scoring!$F$5:$F$13,0),MATCH(P49,Scoring!$G$4:$K$4,0)))))</f>
        <v>Adequately controlled</v>
      </c>
      <c r="I49" s="51"/>
      <c r="K49" s="115">
        <f>IF(Financial!E13="","",IF(Financial!F13="","",IF(Financial!I13="","",(VLOOKUP(Financial!E13,Scales!$E$5:$G$10,3,FALSE)))))</f>
        <v>6</v>
      </c>
      <c r="L49" s="115">
        <f>IF(K49="","",(VLOOKUP(Financial!F13,Scales!$E$14:$G$19,3,FALSE)))</f>
        <v>2</v>
      </c>
      <c r="M49" s="116">
        <f>Scales!$I$5</f>
        <v>0.5</v>
      </c>
      <c r="N49" s="116">
        <f>Scales!$J$5</f>
        <v>0.5</v>
      </c>
      <c r="O49" s="117">
        <f t="shared" si="3"/>
        <v>4</v>
      </c>
      <c r="P49" s="115" t="str">
        <f>Financial!I13</f>
        <v>Minor</v>
      </c>
      <c r="Q49" s="118">
        <f>IF(K49="","",IF(L49="","",IF(P49="","",K49*L49*(1-VLOOKUP(P49,Scales!$E$23:$G$27,3,FALSE)))))</f>
        <v>9</v>
      </c>
    </row>
    <row r="50" spans="3:17" ht="25.5" x14ac:dyDescent="0.2">
      <c r="C50" s="51"/>
      <c r="D50" s="56" t="str">
        <f>IF(Financial!$D$14="","",Financial!$D$14)</f>
        <v>Workers' compensation claims</v>
      </c>
      <c r="E50" s="56" t="str">
        <f>IF(Financial!$G$14="","",Financial!$G$14)</f>
        <v xml:space="preserve">Make Safety Happen Program; Claims Management (TPA); Policies </v>
      </c>
      <c r="F50" s="56" t="str">
        <f>IF(Financial!$J$14="","",Financial!$J$14)</f>
        <v>Business Intelligence System; Retroactive Reviews</v>
      </c>
      <c r="G50" s="56" t="str">
        <f>IF(Financial!$K$14="","",Financial!$K$14)</f>
        <v>Risk Management</v>
      </c>
      <c r="H50" s="56" t="str">
        <f>IF(Financial!E14="","",IF(Financial!F14="","",IF(Financial!I14="","",INDEX(Scoring!$G$5:$K$13,MATCH(O50,Scoring!$F$5:$F$13,0),MATCH(P50,Scoring!$G$4:$K$4,0)))))</f>
        <v>Adequately controlled</v>
      </c>
      <c r="I50" s="51"/>
      <c r="K50" s="115">
        <f>IF(Financial!E14="","",IF(Financial!F14="","",IF(Financial!I14="","",(VLOOKUP(Financial!E14,Scales!$E$5:$G$10,3,FALSE)))))</f>
        <v>6</v>
      </c>
      <c r="L50" s="115">
        <f>IF(K50="","",(VLOOKUP(Financial!F14,Scales!$E$14:$G$19,3,FALSE)))</f>
        <v>6</v>
      </c>
      <c r="M50" s="116">
        <f>Scales!$I$5</f>
        <v>0.5</v>
      </c>
      <c r="N50" s="116">
        <f>Scales!$J$5</f>
        <v>0.5</v>
      </c>
      <c r="O50" s="117">
        <f t="shared" si="3"/>
        <v>6</v>
      </c>
      <c r="P50" s="115" t="str">
        <f>Financial!I14</f>
        <v>Significant</v>
      </c>
      <c r="Q50" s="118">
        <f>IF(K50="","",IF(L50="","",IF(P50="","",K50*L50*(1-VLOOKUP(P50,Scales!$E$23:$G$27,3,FALSE)))))</f>
        <v>9</v>
      </c>
    </row>
    <row r="51" spans="3:17" ht="153" x14ac:dyDescent="0.2">
      <c r="C51" s="51"/>
      <c r="D51" s="56" t="str">
        <f>IF(Financial!$D$15="","",Financial!$D$15)</f>
        <v xml:space="preserve">Technology Acquisition Redundancy </v>
      </c>
      <c r="E51" s="56" t="str">
        <f>IF(Financial!$G$15="","",Financial!$G$15)</f>
        <v xml:space="preserve">Drafted a cloud computing practice directive; developed and implemented a Technology Acquisition Review process to review all IT acquisitions for Security and Accessibility compliance; duplicative acquisitions are deterred. Proposed mitigation: be more coordinated - effort on tools that are used on campus; better stakeholder involvement in selection process, too many systems; should be streamlined to eliminate redundancy. </v>
      </c>
      <c r="F51" s="56" t="str">
        <f>IF(Financial!$J$15="","",Financial!$J$15)</f>
        <v>Ticketing system records all technology acquisition reviews. Reports can be prepared using criteria</v>
      </c>
      <c r="G51" s="56" t="str">
        <f>IF(Financial!$K$15="","",Financial!$K$15)</f>
        <v>Information Technology Services, Procurement, Accounts Payable, Disability Programs and Resource Center</v>
      </c>
      <c r="H51" s="56" t="str">
        <f>IF(Financial!E15="","",IF(Financial!F15="","",IF(Financial!I15="","",INDEX(Scoring!$G$5:$K$13,MATCH(O51,Scoring!$F$5:$F$13,0),MATCH(P51,Scoring!$G$4:$K$4,0)))))</f>
        <v>Potentially poorly controlled</v>
      </c>
      <c r="I51" s="51"/>
      <c r="K51" s="115">
        <f>IF(Financial!E15="","",IF(Financial!F15="","",IF(Financial!I15="","",(VLOOKUP(Financial!E15,Scales!$E$5:$G$10,3,FALSE)))))</f>
        <v>10</v>
      </c>
      <c r="L51" s="115">
        <f>IF(K51="","",(VLOOKUP(Financial!F15,Scales!$E$14:$G$19,3,FALSE)))</f>
        <v>8</v>
      </c>
      <c r="M51" s="116">
        <f>Scales!$I$5</f>
        <v>0.5</v>
      </c>
      <c r="N51" s="116">
        <f>Scales!$J$5</f>
        <v>0.5</v>
      </c>
      <c r="O51" s="117">
        <f t="shared" si="3"/>
        <v>9</v>
      </c>
      <c r="P51" s="115" t="str">
        <f>Financial!I15</f>
        <v>Significant</v>
      </c>
      <c r="Q51" s="118">
        <f>IF(K51="","",IF(L51="","",IF(P51="","",K51*L51*(1-VLOOKUP(P51,Scales!$E$23:$G$27,3,FALSE)))))</f>
        <v>20</v>
      </c>
    </row>
    <row r="52" spans="3:17" ht="51" x14ac:dyDescent="0.2">
      <c r="C52" s="51"/>
      <c r="D52" s="56" t="str">
        <f>IF(Financial!$D$16="","",Financial!$D$16)</f>
        <v xml:space="preserve">Capacity for Project Enforcement </v>
      </c>
      <c r="E52" s="56" t="str">
        <f>IF(Financial!$G$16="","",Financial!$G$16)</f>
        <v xml:space="preserve">Capital Planning unit; Project management team; Internal Audit; Admin Affairs Town Hall Presentation; Campus Master Plan; </v>
      </c>
      <c r="F52" s="56" t="str">
        <f>IF(Financial!$J$16="","",Financial!$J$16)</f>
        <v xml:space="preserve">Reports on campus websites; Audit review </v>
      </c>
      <c r="G52" s="56" t="str">
        <f>IF(Financial!$K$16="","",Financial!$K$16)</f>
        <v>Capital Planning, Physical Planning &amp; Development</v>
      </c>
      <c r="H52" s="56" t="str">
        <f>IF(Financial!E16="","",IF(Financial!F16="","",IF(Financial!I16="","",INDEX(Scoring!$G$5:$K$13,MATCH(O52,Scoring!$F$5:$F$13,0),MATCH(P52,Scoring!$G$4:$K$4,0)))))</f>
        <v>Adequately controlled</v>
      </c>
      <c r="I52" s="51"/>
      <c r="K52" s="115">
        <f>IF(Financial!E16="","",IF(Financial!F16="","",IF(Financial!I16="","",(VLOOKUP(Financial!E16,Scales!$E$5:$G$10,3,FALSE)))))</f>
        <v>6</v>
      </c>
      <c r="L52" s="115">
        <f>IF(K52="","",(VLOOKUP(Financial!F16,Scales!$E$14:$G$19,3,FALSE)))</f>
        <v>6</v>
      </c>
      <c r="M52" s="116">
        <f>Scales!$I$5</f>
        <v>0.5</v>
      </c>
      <c r="N52" s="116">
        <f>Scales!$J$5</f>
        <v>0.5</v>
      </c>
      <c r="O52" s="117">
        <f t="shared" si="3"/>
        <v>6</v>
      </c>
      <c r="P52" s="115" t="str">
        <f>Financial!I16</f>
        <v>Moderate</v>
      </c>
      <c r="Q52" s="118">
        <f>IF(K52="","",IF(L52="","",IF(P52="","",K52*L52*(1-VLOOKUP(P52,Scales!$E$23:$G$27,3,FALSE)))))</f>
        <v>18</v>
      </c>
    </row>
    <row r="53" spans="3:17" x14ac:dyDescent="0.2">
      <c r="C53" s="51"/>
      <c r="D53" s="56" t="str">
        <f>IF(Financial!$D$17="","",Financial!$D$17)</f>
        <v/>
      </c>
      <c r="E53" s="56" t="str">
        <f>IF(Financial!$G$17="","",Financial!$G$17)</f>
        <v/>
      </c>
      <c r="F53" s="56" t="str">
        <f>IF(Financial!$J$17="","",Financial!$J$17)</f>
        <v/>
      </c>
      <c r="G53" s="56" t="str">
        <f>IF(Financial!$K$17="","",Financial!$K$17)</f>
        <v/>
      </c>
      <c r="H53" s="56" t="str">
        <f>IF(Financial!E17="","",IF(Financial!F17="","",IF(Financial!I17="","",INDEX(Scoring!$G$5:$K$13,MATCH(O53,Scoring!$F$5:$F$13,0),MATCH(P53,Scoring!$G$4:$K$4,0)))))</f>
        <v/>
      </c>
      <c r="I53" s="51"/>
      <c r="K53" s="115" t="str">
        <f>IF(Financial!E17="","",IF(Financial!F17="","",IF(Financial!I17="","",(VLOOKUP(Financial!E17,Scales!$E$5:$G$10,3,FALSE)))))</f>
        <v/>
      </c>
      <c r="L53" s="115" t="str">
        <f>IF(K53="","",(VLOOKUP(Financial!F17,Scales!$E$14:$G$19,3,FALSE)))</f>
        <v/>
      </c>
      <c r="M53" s="116">
        <f>Scales!$I$5</f>
        <v>0.5</v>
      </c>
      <c r="N53" s="116">
        <f>Scales!$J$5</f>
        <v>0.5</v>
      </c>
      <c r="O53" s="117" t="str">
        <f t="shared" si="3"/>
        <v/>
      </c>
      <c r="P53" s="115">
        <f>Financial!I17</f>
        <v>0</v>
      </c>
      <c r="Q53" s="118" t="str">
        <f>IF(K53="","",IF(L53="","",IF(P53="","",K53*L53*(1-VLOOKUP(P53,Scales!$E$23:$G$27,3,FALSE)))))</f>
        <v/>
      </c>
    </row>
    <row r="54" spans="3:17" x14ac:dyDescent="0.2">
      <c r="C54" s="51"/>
      <c r="D54" s="56" t="str">
        <f>IF(Financial!$D$18="","",Financial!$D$18)</f>
        <v/>
      </c>
      <c r="E54" s="56" t="str">
        <f>IF(Financial!$G$18="","",Financial!$G$18)</f>
        <v/>
      </c>
      <c r="F54" s="56" t="str">
        <f>IF(Financial!$J$18="","",Financial!$J$18)</f>
        <v/>
      </c>
      <c r="G54" s="56" t="str">
        <f>IF(Financial!$K$18="","",Financial!$K$18)</f>
        <v/>
      </c>
      <c r="H54" s="56" t="str">
        <f>IF(Financial!E18="","",IF(Financial!F18="","",IF(Financial!I18="","",INDEX(Scoring!$G$5:$K$13,MATCH(O54,Scoring!$F$5:$F$13,0),MATCH(P54,Scoring!$G$4:$K$4,0)))))</f>
        <v/>
      </c>
      <c r="I54" s="51"/>
      <c r="K54" s="115" t="str">
        <f>IF(Financial!E18="","",IF(Financial!F18="","",IF(Financial!I18="","",(VLOOKUP(Financial!E18,Scales!$E$5:$G$10,3,FALSE)))))</f>
        <v/>
      </c>
      <c r="L54" s="115" t="str">
        <f>IF(K54="","",(VLOOKUP(Financial!F18,Scales!$E$14:$G$19,3,FALSE)))</f>
        <v/>
      </c>
      <c r="M54" s="116">
        <f>Scales!$I$5</f>
        <v>0.5</v>
      </c>
      <c r="N54" s="116">
        <f>Scales!$J$5</f>
        <v>0.5</v>
      </c>
      <c r="O54" s="117" t="str">
        <f t="shared" si="3"/>
        <v/>
      </c>
      <c r="P54" s="115">
        <f>Financial!I18</f>
        <v>0</v>
      </c>
      <c r="Q54" s="118" t="str">
        <f>IF(K54="","",IF(L54="","",IF(P54="","",K54*L54*(1-VLOOKUP(P54,Scales!$E$23:$G$27,3,FALSE)))))</f>
        <v/>
      </c>
    </row>
    <row r="55" spans="3:17" x14ac:dyDescent="0.2">
      <c r="C55" s="51"/>
      <c r="D55" s="56" t="str">
        <f>IF(Financial!$D$19="","",Financial!$D$19)</f>
        <v/>
      </c>
      <c r="E55" s="56" t="str">
        <f>IF(Financial!$G$19="","",Financial!$G$19)</f>
        <v/>
      </c>
      <c r="F55" s="56" t="str">
        <f>IF(Financial!$J$19="","",Financial!$J$19)</f>
        <v/>
      </c>
      <c r="G55" s="56" t="str">
        <f>IF(Financial!$K$19="","",Financial!$K$19)</f>
        <v/>
      </c>
      <c r="H55" s="56" t="str">
        <f>IF(Financial!E19="","",IF(Financial!F19="","",IF(Financial!I19="","",INDEX(Scoring!$G$5:$K$13,MATCH(O55,Scoring!$F$5:$F$13,0),MATCH(P55,Scoring!$G$4:$K$4,0)))))</f>
        <v/>
      </c>
      <c r="I55" s="51"/>
      <c r="K55" s="115" t="str">
        <f>IF(Financial!E19="","",IF(Financial!F19="","",IF(Financial!I19="","",(VLOOKUP(Financial!E19,Scales!$E$5:$G$10,3,FALSE)))))</f>
        <v/>
      </c>
      <c r="L55" s="115" t="str">
        <f>IF(K55="","",(VLOOKUP(Financial!F19,Scales!$E$14:$G$19,3,FALSE)))</f>
        <v/>
      </c>
      <c r="M55" s="116">
        <f>Scales!$I$5</f>
        <v>0.5</v>
      </c>
      <c r="N55" s="116">
        <f>Scales!$J$5</f>
        <v>0.5</v>
      </c>
      <c r="O55" s="117" t="str">
        <f t="shared" si="3"/>
        <v/>
      </c>
      <c r="P55" s="115">
        <f>Financial!I19</f>
        <v>0</v>
      </c>
      <c r="Q55" s="118" t="str">
        <f>IF(K55="","",IF(L55="","",IF(P55="","",K55*L55*(1-VLOOKUP(P55,Scales!$E$23:$G$27,3,FALSE)))))</f>
        <v/>
      </c>
    </row>
    <row r="56" spans="3:17" x14ac:dyDescent="0.2">
      <c r="C56" s="51"/>
      <c r="D56" s="56" t="str">
        <f>IF(Financial!$D$20="","",Financial!$D$20)</f>
        <v/>
      </c>
      <c r="E56" s="56" t="str">
        <f>IF(Financial!$G$20="","",Financial!$G$20)</f>
        <v/>
      </c>
      <c r="F56" s="56" t="str">
        <f>IF(Financial!$J$20="","",Financial!$J$20)</f>
        <v/>
      </c>
      <c r="G56" s="56" t="str">
        <f>IF(Financial!$K$20="","",Financial!$K$20)</f>
        <v/>
      </c>
      <c r="H56" s="56" t="str">
        <f>IF(Financial!E20="","",IF(Financial!F20="","",IF(Financial!I20="","",INDEX(Scoring!$G$5:$K$13,MATCH(O56,Scoring!$F$5:$F$13,0),MATCH(P56,Scoring!$G$4:$K$4,0)))))</f>
        <v/>
      </c>
      <c r="I56" s="51"/>
      <c r="K56" s="115" t="str">
        <f>IF(Financial!E20="","",IF(Financial!F20="","",IF(Financial!I20="","",(VLOOKUP(Financial!E20,Scales!$E$5:$G$10,3,FALSE)))))</f>
        <v/>
      </c>
      <c r="L56" s="115" t="str">
        <f>IF(K56="","",(VLOOKUP(Financial!F20,Scales!$E$14:$G$19,3,FALSE)))</f>
        <v/>
      </c>
      <c r="M56" s="116">
        <f>Scales!$I$5</f>
        <v>0.5</v>
      </c>
      <c r="N56" s="116">
        <f>Scales!$J$5</f>
        <v>0.5</v>
      </c>
      <c r="O56" s="117" t="str">
        <f t="shared" si="3"/>
        <v/>
      </c>
      <c r="P56" s="115">
        <f>Financial!I20</f>
        <v>0</v>
      </c>
      <c r="Q56" s="118" t="str">
        <f>IF(K56="","",IF(L56="","",IF(P56="","",K56*L56*(1-VLOOKUP(P56,Scales!$E$23:$G$27,3,FALSE)))))</f>
        <v/>
      </c>
    </row>
    <row r="57" spans="3:17" x14ac:dyDescent="0.2">
      <c r="C57" s="51"/>
      <c r="D57" s="51"/>
      <c r="E57" s="51"/>
      <c r="F57" s="51"/>
      <c r="G57" s="51"/>
      <c r="H57" s="51"/>
      <c r="I57" s="51"/>
      <c r="K57" s="111"/>
      <c r="L57" s="111"/>
      <c r="M57" s="112"/>
      <c r="N57" s="112"/>
      <c r="O57" s="113"/>
      <c r="P57" s="111"/>
      <c r="Q57" s="114"/>
    </row>
    <row r="58" spans="3:17" x14ac:dyDescent="0.2">
      <c r="C58" s="51"/>
      <c r="D58" s="52"/>
      <c r="E58" s="53"/>
      <c r="F58" s="54"/>
      <c r="G58" s="54"/>
      <c r="H58" s="54"/>
      <c r="I58" s="51"/>
      <c r="K58" s="111"/>
      <c r="L58" s="111"/>
      <c r="M58" s="112"/>
      <c r="N58" s="112"/>
      <c r="O58" s="113"/>
      <c r="P58" s="111"/>
      <c r="Q58" s="114"/>
    </row>
    <row r="59" spans="3:17" x14ac:dyDescent="0.2">
      <c r="C59" s="51"/>
      <c r="D59" s="52"/>
      <c r="E59" s="53"/>
      <c r="F59" s="54"/>
      <c r="G59" s="54"/>
      <c r="H59" s="54"/>
      <c r="I59" s="51"/>
      <c r="K59" s="111"/>
      <c r="L59" s="111"/>
      <c r="M59" s="112"/>
      <c r="N59" s="112"/>
      <c r="O59" s="113"/>
      <c r="P59" s="111"/>
      <c r="Q59" s="114"/>
    </row>
    <row r="60" spans="3:17" x14ac:dyDescent="0.25">
      <c r="C60" s="51"/>
      <c r="D60" s="52"/>
      <c r="E60" s="53"/>
      <c r="F60" s="54"/>
      <c r="G60" s="54"/>
      <c r="H60" s="54"/>
      <c r="I60" s="51"/>
    </row>
    <row r="61" spans="3:17" x14ac:dyDescent="0.25">
      <c r="C61" s="51"/>
      <c r="D61" s="52"/>
      <c r="E61" s="53"/>
      <c r="F61" s="54"/>
      <c r="G61" s="54"/>
      <c r="H61" s="54"/>
      <c r="I61" s="51"/>
    </row>
    <row r="62" spans="3:17" x14ac:dyDescent="0.25">
      <c r="C62" s="51"/>
      <c r="D62" s="52"/>
      <c r="E62" s="53"/>
      <c r="F62" s="54"/>
      <c r="G62" s="54"/>
      <c r="H62" s="54"/>
      <c r="I62" s="51"/>
    </row>
    <row r="63" spans="3:17" x14ac:dyDescent="0.25">
      <c r="C63" s="51"/>
      <c r="D63" s="52"/>
      <c r="E63" s="53"/>
      <c r="F63" s="54"/>
      <c r="G63" s="54"/>
      <c r="H63" s="54"/>
      <c r="I63" s="51"/>
    </row>
    <row r="64" spans="3:17" x14ac:dyDescent="0.25">
      <c r="C64" s="51"/>
      <c r="D64" s="52"/>
      <c r="E64" s="53"/>
      <c r="F64" s="54"/>
      <c r="G64" s="54"/>
      <c r="H64" s="54"/>
      <c r="I64" s="51"/>
    </row>
    <row r="65" spans="3:17" x14ac:dyDescent="0.25">
      <c r="C65" s="51"/>
      <c r="D65" s="52"/>
      <c r="E65" s="53"/>
      <c r="F65" s="54"/>
      <c r="G65" s="54"/>
      <c r="H65" s="54"/>
      <c r="I65" s="51"/>
    </row>
    <row r="66" spans="3:17" x14ac:dyDescent="0.25">
      <c r="C66" s="51"/>
      <c r="D66" s="52"/>
      <c r="E66" s="53"/>
      <c r="F66" s="54"/>
      <c r="G66" s="54"/>
      <c r="H66" s="54"/>
      <c r="I66" s="51"/>
    </row>
    <row r="67" spans="3:17" x14ac:dyDescent="0.25">
      <c r="C67" s="51"/>
      <c r="D67" s="52"/>
      <c r="E67" s="53"/>
      <c r="F67" s="54"/>
      <c r="G67" s="54"/>
      <c r="H67" s="54"/>
      <c r="I67" s="51"/>
    </row>
    <row r="68" spans="3:17" x14ac:dyDescent="0.25">
      <c r="C68" s="51"/>
      <c r="D68" s="57" t="str">
        <f>Operational!$D$5</f>
        <v>Operational Risks</v>
      </c>
      <c r="E68" s="58" t="s">
        <v>86</v>
      </c>
      <c r="F68" s="58" t="s">
        <v>87</v>
      </c>
      <c r="G68" s="58" t="s">
        <v>88</v>
      </c>
      <c r="H68" s="58" t="str">
        <f>H41</f>
        <v>Risk Rating</v>
      </c>
      <c r="I68" s="51"/>
    </row>
    <row r="69" spans="3:17" ht="63.75" x14ac:dyDescent="0.2">
      <c r="C69" s="51"/>
      <c r="D69" s="56" t="str">
        <f>IF(Operational!$D$6="","",Operational!$D$6)</f>
        <v>Catastrophic natural event (tornado, fire, etc.)</v>
      </c>
      <c r="E69" s="56" t="str">
        <f>IF(Operational!$G$6="","",Operational!$G$6)</f>
        <v>Mission continuity; emergency management; Concern re utility systems, lack generator connections to buildings, also risk of flooding, ice and accessibility challenges.</v>
      </c>
      <c r="F69" s="56" t="str">
        <f>IF(Operational!$J$6="","",Operational!$J$6)</f>
        <v>Warhawk Ready; Capital Planning documents; Regular University wide participation drills, documentation thereof.</v>
      </c>
      <c r="G69" s="56" t="str">
        <f>IF(Operational!$K$6="","",Operational!$K$6)</f>
        <v>Risk Management/ARCE</v>
      </c>
      <c r="H69" s="56" t="str">
        <f>IF(Operational!E6="","",IF(Operational!F6="","",IF(Operational!I6="","",INDEX(Scoring!$G$5:$K$13,MATCH(O69,Scoring!$F$5:$F$13,0),MATCH(P69,Scoring!$G$4:$K$4,0)))))</f>
        <v>Potentially poorly controlled</v>
      </c>
      <c r="I69" s="51"/>
      <c r="K69" s="115">
        <f>IF(Operational!E6="","",IF(Operational!F6="","",IF(Operational!I6="","",(VLOOKUP(Operational!E6,Scales!$E$5:$G$10,3,FALSE)))))</f>
        <v>10</v>
      </c>
      <c r="L69" s="115">
        <f>IF(K69="","",(VLOOKUP(Operational!F6,Scales!$E$14:$G$19,3,FALSE)))</f>
        <v>6</v>
      </c>
      <c r="M69" s="116">
        <f>Scales!$I$5</f>
        <v>0.5</v>
      </c>
      <c r="N69" s="116">
        <f>Scales!$J$5</f>
        <v>0.5</v>
      </c>
      <c r="O69" s="117">
        <f t="shared" ref="O69" si="4">IF(K69="","",IF(L69="","",ROUND(SUMPRODUCT(K69:L69*M69:N69),0)))</f>
        <v>8</v>
      </c>
      <c r="P69" s="115" t="str">
        <f>Operational!I6</f>
        <v>Moderate</v>
      </c>
      <c r="Q69" s="118">
        <f>IF(K69="","",IF(L69="","",IF(P69="","",K69*L69*(1-VLOOKUP(P69,Scales!$E$23:$G$27,3,FALSE)))))</f>
        <v>30</v>
      </c>
    </row>
    <row r="70" spans="3:17" ht="38.25" x14ac:dyDescent="0.2">
      <c r="C70" s="51"/>
      <c r="D70" s="56" t="str">
        <f>IF(Operational!$D$7="","",Operational!$D$7)</f>
        <v>Pandemic</v>
      </c>
      <c r="E70" s="56" t="str">
        <f>IF(Operational!$G$7="","",Operational!$G$7)</f>
        <v>Mission continuity; emergency management; lack of masks and IC supplies; No Pandemic plan</v>
      </c>
      <c r="F70" s="56" t="str">
        <f>IF(Operational!$J$7="","",Operational!$J$7)</f>
        <v>Communication and tracking program - Warhawk Ready Platform</v>
      </c>
      <c r="G70" s="56" t="str">
        <f>IF(Operational!$K$7="","",Operational!$K$7)</f>
        <v>Risk Management/ARCE</v>
      </c>
      <c r="H70" s="56" t="str">
        <f>IF(Operational!E7="","",IF(Operational!F7="","",IF(Operational!I7="","",INDEX(Scoring!$G$5:$K$13,MATCH(O70,Scoring!$F$5:$F$13,0),MATCH(P70,Scoring!$G$4:$K$4,0)))))</f>
        <v>Potentially poorly controlled</v>
      </c>
      <c r="I70" s="51"/>
      <c r="K70" s="115">
        <f>IF(Operational!E7="","",IF(Operational!F7="","",IF(Operational!I7="","",(VLOOKUP(Operational!E7,Scales!$E$5:$G$10,3,FALSE)))))</f>
        <v>6</v>
      </c>
      <c r="L70" s="115">
        <f>IF(K70="","",(VLOOKUP(Operational!F7,Scales!$E$14:$G$19,3,FALSE)))</f>
        <v>4</v>
      </c>
      <c r="M70" s="116">
        <f>Scales!$I$5</f>
        <v>0.5</v>
      </c>
      <c r="N70" s="116">
        <f>Scales!$J$5</f>
        <v>0.5</v>
      </c>
      <c r="O70" s="117">
        <f t="shared" ref="O70:O83" si="5">IF(K70="","",IF(L70="","",ROUND(SUMPRODUCT(K70:L70*M70:N70),0)))</f>
        <v>5</v>
      </c>
      <c r="P70" s="115" t="str">
        <f>Operational!I7</f>
        <v>Minor</v>
      </c>
      <c r="Q70" s="118">
        <f>IF(K70="","",IF(L70="","",IF(P70="","",K70*L70*(1-VLOOKUP(P70,Scales!$E$23:$G$27,3,FALSE)))))</f>
        <v>18</v>
      </c>
    </row>
    <row r="71" spans="3:17" ht="76.5" x14ac:dyDescent="0.2">
      <c r="C71" s="51"/>
      <c r="D71" s="56" t="str">
        <f>IF(Operational!$D$8="","",Operational!$D$8)</f>
        <v>Domestic terrorism (animal rights activists, eco-terrorists, stem-cell research opponents, etc.)</v>
      </c>
      <c r="E71" s="56" t="str">
        <f>IF(Operational!$G$8="","",Operational!$G$8)</f>
        <v>Campus PD liaison with law enforcement; additional training of campus law enforcement; improved security measures; hardening of buildings; communication and response protocols</v>
      </c>
      <c r="F71" s="56" t="str">
        <f>IF(Operational!$J$8="","",Operational!$J$8)</f>
        <v>Tracked in claims system</v>
      </c>
      <c r="G71" s="56" t="str">
        <f>IF(Operational!$K$8="","",Operational!$K$8)</f>
        <v>UWW Police</v>
      </c>
      <c r="H71" s="56" t="str">
        <f>IF(Operational!E8="","",IF(Operational!F8="","",IF(Operational!I8="","",INDEX(Scoring!$G$5:$K$13,MATCH(O71,Scoring!$F$5:$F$13,0),MATCH(P71,Scoring!$G$4:$K$4,0)))))</f>
        <v>Potentially poorly controlled</v>
      </c>
      <c r="I71" s="51"/>
      <c r="K71" s="115">
        <f>IF(Operational!E8="","",IF(Operational!F8="","",IF(Operational!I8="","",(VLOOKUP(Operational!E8,Scales!$E$5:$G$10,3,FALSE)))))</f>
        <v>6</v>
      </c>
      <c r="L71" s="115">
        <f>IF(K71="","",(VLOOKUP(Operational!F8,Scales!$E$14:$G$19,3,FALSE)))</f>
        <v>2</v>
      </c>
      <c r="M71" s="116">
        <f>Scales!$I$5</f>
        <v>0.5</v>
      </c>
      <c r="N71" s="116">
        <f>Scales!$J$5</f>
        <v>0.5</v>
      </c>
      <c r="O71" s="117">
        <f t="shared" si="5"/>
        <v>4</v>
      </c>
      <c r="P71" s="115" t="str">
        <f>Operational!I8</f>
        <v>None</v>
      </c>
      <c r="Q71" s="118">
        <f>IF(K71="","",IF(L71="","",IF(P71="","",K71*L71*(1-VLOOKUP(P71,Scales!$E$23:$G$27,3,FALSE)))))</f>
        <v>12</v>
      </c>
    </row>
    <row r="72" spans="3:17" ht="63.75" x14ac:dyDescent="0.2">
      <c r="C72" s="51"/>
      <c r="D72" s="56" t="str">
        <f>IF(Operational!$D$9="","",Operational!$D$9)</f>
        <v>Facilities, grounds, and pedestrian safety</v>
      </c>
      <c r="E72" s="56" t="str">
        <f>IF(Operational!$G$9="","",Operational!$G$9)</f>
        <v>Building Maintenance Services; Grounds and Landscape Service; Backlog, but program to reduce walkway ADA grading issues is part of annual Deferred Maintenance program.</v>
      </c>
      <c r="F72" s="56" t="str">
        <f>IF(Operational!$J$9="","",Operational!$J$9)</f>
        <v>Independent documentation and inspection records needed</v>
      </c>
      <c r="G72" s="56" t="str">
        <f>IF(Operational!$K$9="","",Operational!$K$9)</f>
        <v>Facilities Planning Management and Risk Management</v>
      </c>
      <c r="H72" s="56" t="str">
        <f>IF(Operational!E9="","",IF(Operational!F9="","",IF(Operational!I9="","",INDEX(Scoring!$G$5:$K$13,MATCH(O72,Scoring!$F$5:$F$13,0),MATCH(P72,Scoring!$G$4:$K$4,0)))))</f>
        <v>Adequately controlled</v>
      </c>
      <c r="I72" s="51"/>
      <c r="K72" s="115">
        <f>IF(Operational!E9="","",IF(Operational!F9="","",IF(Operational!I9="","",(VLOOKUP(Operational!E9,Scales!$E$5:$G$10,3,FALSE)))))</f>
        <v>8</v>
      </c>
      <c r="L72" s="115">
        <f>IF(K72="","",(VLOOKUP(Operational!F9,Scales!$E$14:$G$19,3,FALSE)))</f>
        <v>8</v>
      </c>
      <c r="M72" s="116">
        <f>Scales!$I$5</f>
        <v>0.5</v>
      </c>
      <c r="N72" s="116">
        <f>Scales!$J$5</f>
        <v>0.5</v>
      </c>
      <c r="O72" s="117">
        <f t="shared" si="5"/>
        <v>8</v>
      </c>
      <c r="P72" s="115" t="str">
        <f>Operational!I9</f>
        <v>Significant</v>
      </c>
      <c r="Q72" s="118">
        <f>IF(K72="","",IF(L72="","",IF(P72="","",K72*L72*(1-VLOOKUP(P72,Scales!$E$23:$G$27,3,FALSE)))))</f>
        <v>16</v>
      </c>
    </row>
    <row r="73" spans="3:17" ht="25.5" x14ac:dyDescent="0.2">
      <c r="C73" s="51"/>
      <c r="D73" s="56" t="str">
        <f>IF(Operational!$D$10="","",Operational!$D$10)</f>
        <v>Laboratory Safety</v>
      </c>
      <c r="E73" s="56" t="str">
        <f>IF(Operational!$G$10="","",Operational!$G$10)</f>
        <v>IIPP Policy; ARCE Program; Lab Safety Committee</v>
      </c>
      <c r="F73" s="56" t="str">
        <f>IF(Operational!$J$10="","",Operational!$J$10)</f>
        <v>Self-Assessment Tool</v>
      </c>
      <c r="G73" s="56" t="str">
        <f>IF(Operational!$K$10="","",Operational!$K$10)</f>
        <v>Lab Safety Committee, Risk Management, ORSP</v>
      </c>
      <c r="H73" s="56" t="str">
        <f>IF(Operational!E10="","",IF(Operational!F10="","",IF(Operational!I10="","",INDEX(Scoring!$G$5:$K$13,MATCH(O73,Scoring!$F$5:$F$13,0),MATCH(P73,Scoring!$G$4:$K$4,0)))))</f>
        <v>Poorly controlled</v>
      </c>
      <c r="I73" s="51"/>
      <c r="K73" s="115">
        <f>IF(Operational!E10="","",IF(Operational!F10="","",IF(Operational!I10="","",(VLOOKUP(Operational!E10,Scales!$E$5:$G$10,3,FALSE)))))</f>
        <v>8</v>
      </c>
      <c r="L73" s="115">
        <f>IF(K73="","",(VLOOKUP(Operational!F10,Scales!$E$14:$G$19,3,FALSE)))</f>
        <v>8</v>
      </c>
      <c r="M73" s="116">
        <f>Scales!$I$5</f>
        <v>0.5</v>
      </c>
      <c r="N73" s="116">
        <f>Scales!$J$5</f>
        <v>0.5</v>
      </c>
      <c r="O73" s="117">
        <f t="shared" si="5"/>
        <v>8</v>
      </c>
      <c r="P73" s="115" t="str">
        <f>Operational!I10</f>
        <v>Minor</v>
      </c>
      <c r="Q73" s="118">
        <f>IF(K73="","",IF(L73="","",IF(P73="","",K73*L73*(1-VLOOKUP(P73,Scales!$E$23:$G$27,3,FALSE)))))</f>
        <v>48</v>
      </c>
    </row>
    <row r="74" spans="3:17" ht="102" x14ac:dyDescent="0.2">
      <c r="C74" s="51"/>
      <c r="D74" s="56" t="str">
        <f>IF(Operational!$D$11="","",Operational!$D$11)</f>
        <v xml:space="preserve">Safety concerns regarding cash transportation to/from off campus events  </v>
      </c>
      <c r="E74" s="56" t="str">
        <f>IF(Operational!$G$11="","",Operational!$G$11)</f>
        <v>UWS and UWW Cashiering and Handling Guideline; UCorp Fundraising Policy; Associated Students, Inc. Cash and Check Receipt Handling Policy; University Police Department provides services on-campus event. Note: Associated Students, Inc. Cash and Check receipt Handling Policy is reviewed annually</v>
      </c>
      <c r="F74" s="56" t="str">
        <f>IF(Operational!$J$11="","",Operational!$J$11)</f>
        <v/>
      </c>
      <c r="G74" s="56" t="str">
        <f>IF(Operational!$K$11="","",Operational!$K$11)</f>
        <v>Administration</v>
      </c>
      <c r="H74" s="56" t="str">
        <f>IF(Operational!E11="","",IF(Operational!F11="","",IF(Operational!I11="","",INDEX(Scoring!$G$5:$K$13,MATCH(O74,Scoring!$F$5:$F$13,0),MATCH(P74,Scoring!$G$4:$K$4,0)))))</f>
        <v>Potentially poorly controlled</v>
      </c>
      <c r="I74" s="51"/>
      <c r="K74" s="115">
        <f>IF(Operational!E11="","",IF(Operational!F11="","",IF(Operational!I11="","",(VLOOKUP(Operational!E11,Scales!$E$5:$G$10,3,FALSE)))))</f>
        <v>8</v>
      </c>
      <c r="L74" s="115">
        <f>IF(K74="","",(VLOOKUP(Operational!F11,Scales!$E$14:$G$19,3,FALSE)))</f>
        <v>4</v>
      </c>
      <c r="M74" s="116">
        <f>Scales!$I$5</f>
        <v>0.5</v>
      </c>
      <c r="N74" s="116">
        <f>Scales!$J$5</f>
        <v>0.5</v>
      </c>
      <c r="O74" s="117">
        <f t="shared" si="5"/>
        <v>6</v>
      </c>
      <c r="P74" s="115" t="str">
        <f>Operational!I11</f>
        <v>Minor</v>
      </c>
      <c r="Q74" s="118">
        <f>IF(K74="","",IF(L74="","",IF(P74="","",K74*L74*(1-VLOOKUP(P74,Scales!$E$23:$G$27,3,FALSE)))))</f>
        <v>24</v>
      </c>
    </row>
    <row r="75" spans="3:17" ht="63.75" x14ac:dyDescent="0.2">
      <c r="C75" s="51"/>
      <c r="D75" s="56" t="str">
        <f>IF(Operational!$D$12="","",Operational!$D$12)</f>
        <v>Campus Building Fire Safety</v>
      </c>
      <c r="E75" s="56" t="str">
        <f>IF(Operational!$G$12="","",Operational!$G$12)</f>
        <v>State Fire Marshal inspection and approval; installation of fire alarms, sprinklers, centralized fire alarm connection system to campus buildings; Internal and External Audit Review</v>
      </c>
      <c r="F75" s="56" t="str">
        <f>IF(Operational!$J$12="","",Operational!$J$12)</f>
        <v>Audit reviews and reports</v>
      </c>
      <c r="G75" s="56" t="str">
        <f>IF(Operational!$K$12="","",Operational!$K$12)</f>
        <v>Physical Planning &amp; Development</v>
      </c>
      <c r="H75" s="56" t="str">
        <f>IF(Operational!E12="","",IF(Operational!F12="","",IF(Operational!I12="","",INDEX(Scoring!$G$5:$K$13,MATCH(O75,Scoring!$F$5:$F$13,0),MATCH(P75,Scoring!$G$4:$K$4,0)))))</f>
        <v/>
      </c>
      <c r="I75" s="51"/>
      <c r="K75" s="115" t="str">
        <f>IF(Operational!E12="","",IF(Operational!F12="","",IF(Operational!I12="","",(VLOOKUP(Operational!E12,Scales!$E$5:$G$10,3,FALSE)))))</f>
        <v/>
      </c>
      <c r="L75" s="115" t="str">
        <f>IF(K75="","",(VLOOKUP(Operational!F12,Scales!$E$14:$G$19,3,FALSE)))</f>
        <v/>
      </c>
      <c r="M75" s="116">
        <f>Scales!$I$5</f>
        <v>0.5</v>
      </c>
      <c r="N75" s="116">
        <f>Scales!$J$5</f>
        <v>0.5</v>
      </c>
      <c r="O75" s="117" t="str">
        <f t="shared" si="5"/>
        <v/>
      </c>
      <c r="P75" s="115">
        <f>Operational!I12</f>
        <v>0</v>
      </c>
      <c r="Q75" s="118" t="str">
        <f>IF(K75="","",IF(L75="","",IF(P75="","",K75*L75*(1-VLOOKUP(P75,Scales!$E$23:$G$27,3,FALSE)))))</f>
        <v/>
      </c>
    </row>
    <row r="76" spans="3:17" ht="114.75" x14ac:dyDescent="0.2">
      <c r="C76" s="51"/>
      <c r="D76" s="56" t="str">
        <f>IF(Operational!$D$13="","",Operational!$D$13)</f>
        <v>Equipment/facility malfunction</v>
      </c>
      <c r="E76" s="56" t="str">
        <f>IF(Operational!$G$13="","",Operational!$G$13)</f>
        <v>Equipment inventory database system-wide; Building Maintenance Services. Many building subsystems and equipment are well beyond industry standard renewal intervals.  Elevator systems, although well maintained, are beyond obsolescence dates, and cannot be repaired in a timely manner upon failure.</v>
      </c>
      <c r="F76" s="56" t="str">
        <f>IF(Operational!$J$13="","",Operational!$J$13)</f>
        <v>Maintenance database; Claims system</v>
      </c>
      <c r="G76" s="56" t="str">
        <f>IF(Operational!$K$13="","",Operational!$K$13)</f>
        <v>Facilities Planning and Management &amp; Risk Management</v>
      </c>
      <c r="H76" s="56" t="str">
        <f>IF(Operational!E13="","",IF(Operational!F13="","",IF(Operational!I13="","",INDEX(Scoring!$G$5:$K$13,MATCH(O76,Scoring!$F$5:$F$13,0),MATCH(P76,Scoring!$G$4:$K$4,0)))))</f>
        <v>Poorly controlled</v>
      </c>
      <c r="I76" s="51"/>
      <c r="K76" s="115">
        <f>IF(Operational!E13="","",IF(Operational!F13="","",IF(Operational!I13="","",(VLOOKUP(Operational!E13,Scales!$E$5:$G$10,3,FALSE)))))</f>
        <v>10</v>
      </c>
      <c r="L76" s="115">
        <f>IF(K76="","",(VLOOKUP(Operational!F13,Scales!$E$14:$G$19,3,FALSE)))</f>
        <v>6</v>
      </c>
      <c r="M76" s="116">
        <f>Scales!$I$5</f>
        <v>0.5</v>
      </c>
      <c r="N76" s="116">
        <f>Scales!$J$5</f>
        <v>0.5</v>
      </c>
      <c r="O76" s="117">
        <f t="shared" si="5"/>
        <v>8</v>
      </c>
      <c r="P76" s="115" t="str">
        <f>Operational!I13</f>
        <v>Minor</v>
      </c>
      <c r="Q76" s="118">
        <f>IF(K76="","",IF(L76="","",IF(P76="","",K76*L76*(1-VLOOKUP(P76,Scales!$E$23:$G$27,3,FALSE)))))</f>
        <v>45</v>
      </c>
    </row>
    <row r="77" spans="3:17" ht="63.75" x14ac:dyDescent="0.2">
      <c r="C77" s="51"/>
      <c r="D77" s="56" t="str">
        <f>IF(Operational!$D$14="","",Operational!$D$14)</f>
        <v>Key stakeholder is unclear of details pertaining to campus/utility infrastructure</v>
      </c>
      <c r="E77" s="56" t="str">
        <f>IF(Operational!$G$14="","",Operational!$G$14)</f>
        <v xml:space="preserve">UWW Campus Master Plan; Focused Tiered Draft Environmental Impact Report; Routine &amp; emergency maintenance/repair service; Campus sustainable initiative. </v>
      </c>
      <c r="F77" s="56" t="str">
        <f>IF(Operational!$J$14="","",Operational!$J$14)</f>
        <v>Reports on campus websites</v>
      </c>
      <c r="G77" s="56" t="str">
        <f>IF(Operational!$K$14="","",Operational!$K$14)</f>
        <v>Physical Planning &amp; Development, Administration, Facilities and Service Enterprises</v>
      </c>
      <c r="H77" s="56" t="str">
        <f>IF(Operational!E14="","",IF(Operational!F14="","",IF(Operational!I14="","",INDEX(Scoring!$G$5:$K$13,MATCH(O77,Scoring!$F$5:$F$13,0),MATCH(P77,Scoring!$G$4:$K$4,0)))))</f>
        <v>Adequately controlled</v>
      </c>
      <c r="I77" s="51"/>
      <c r="K77" s="115">
        <f>IF(Operational!E14="","",IF(Operational!F14="","",IF(Operational!I14="","",(VLOOKUP(Operational!E14,Scales!$E$5:$G$10,3,FALSE)))))</f>
        <v>6</v>
      </c>
      <c r="L77" s="115">
        <f>IF(K77="","",(VLOOKUP(Operational!F14,Scales!$E$14:$G$19,3,FALSE)))</f>
        <v>4</v>
      </c>
      <c r="M77" s="116">
        <f>Scales!$I$5</f>
        <v>0.5</v>
      </c>
      <c r="N77" s="116">
        <f>Scales!$J$5</f>
        <v>0.5</v>
      </c>
      <c r="O77" s="117">
        <f t="shared" si="5"/>
        <v>5</v>
      </c>
      <c r="P77" s="115" t="str">
        <f>Operational!I14</f>
        <v>Moderate</v>
      </c>
      <c r="Q77" s="118">
        <f>IF(K77="","",IF(L77="","",IF(P77="","",K77*L77*(1-VLOOKUP(P77,Scales!$E$23:$G$27,3,FALSE)))))</f>
        <v>12</v>
      </c>
    </row>
    <row r="78" spans="3:17" ht="38.25" x14ac:dyDescent="0.2">
      <c r="C78" s="51"/>
      <c r="D78" s="56" t="str">
        <f>IF(Operational!$D$15="","",Operational!$D$15)</f>
        <v>Insufficient oversight over third-party vendors</v>
      </c>
      <c r="E78" s="56" t="str">
        <f>IF(Operational!$G$15="","",Operational!$G$15)</f>
        <v>Contractual obligations for all third-party vendors within leased and rented space</v>
      </c>
      <c r="F78" s="56" t="str">
        <f>IF(Operational!$J$15="","",Operational!$J$15)</f>
        <v>Working with lessor and sub-lessors</v>
      </c>
      <c r="G78" s="56" t="str">
        <f>IF(Operational!$K$15="","",Operational!$K$15)</f>
        <v>University Property Management Business Development</v>
      </c>
      <c r="H78" s="56" t="str">
        <f>IF(Operational!E15="","",IF(Operational!F15="","",IF(Operational!I15="","",INDEX(Scoring!$G$5:$K$13,MATCH(O78,Scoring!$F$5:$F$13,0),MATCH(P78,Scoring!$G$4:$K$4,0)))))</f>
        <v>Potentially over-controlled</v>
      </c>
      <c r="I78" s="51"/>
      <c r="K78" s="115">
        <f>IF(Operational!E15="","",IF(Operational!F15="","",IF(Operational!I15="","",(VLOOKUP(Operational!E15,Scales!$E$5:$G$10,3,FALSE)))))</f>
        <v>2</v>
      </c>
      <c r="L78" s="115">
        <f>IF(K78="","",(VLOOKUP(Operational!F15,Scales!$E$14:$G$19,3,FALSE)))</f>
        <v>4</v>
      </c>
      <c r="M78" s="116">
        <f>Scales!$I$5</f>
        <v>0.5</v>
      </c>
      <c r="N78" s="116">
        <f>Scales!$J$5</f>
        <v>0.5</v>
      </c>
      <c r="O78" s="117">
        <f t="shared" si="5"/>
        <v>3</v>
      </c>
      <c r="P78" s="115" t="str">
        <f>Operational!I15</f>
        <v>Significant</v>
      </c>
      <c r="Q78" s="118">
        <f>IF(K78="","",IF(L78="","",IF(P78="","",K78*L78*(1-VLOOKUP(P78,Scales!$E$23:$G$27,3,FALSE)))))</f>
        <v>2</v>
      </c>
    </row>
    <row r="79" spans="3:17" ht="76.5" x14ac:dyDescent="0.2">
      <c r="C79" s="51"/>
      <c r="D79" s="56" t="str">
        <f>IF(Operational!$D$16="","",Operational!$D$16)</f>
        <v>Employee designation as Emergency Service Workers</v>
      </c>
      <c r="E79" s="56" t="str">
        <f>IF(Operational!$G$16="","",Operational!$G$16)</f>
        <v>Per Wisconsin statute, University employees should be noticed &amp; confirmed that they are all disaster Service Workers, and may be called in to work during designated emergencies.  Such notice has not occurred.</v>
      </c>
      <c r="F79" s="56" t="str">
        <f>IF(Operational!$J$16="","",Operational!$J$16)</f>
        <v>Position descriptions should be updated to include this requirement</v>
      </c>
      <c r="G79" s="56" t="str">
        <f>IF(Operational!$K$16="","",Operational!$K$16)</f>
        <v>HR &amp; Diversity</v>
      </c>
      <c r="H79" s="56" t="str">
        <f>IF(Operational!E16="","",IF(Operational!F16="","",IF(Operational!I16="","",INDEX(Scoring!$G$5:$K$13,MATCH(O79,Scoring!$F$5:$F$13,0),MATCH(P79,Scoring!$G$4:$K$4,0)))))</f>
        <v>Potentially poorly controlled</v>
      </c>
      <c r="I79" s="51"/>
      <c r="K79" s="115">
        <f>IF(Operational!E16="","",IF(Operational!F16="","",IF(Operational!I16="","",(VLOOKUP(Operational!E16,Scales!$E$5:$G$10,3,FALSE)))))</f>
        <v>4</v>
      </c>
      <c r="L79" s="115">
        <f>IF(K79="","",(VLOOKUP(Operational!F16,Scales!$E$14:$G$19,3,FALSE)))</f>
        <v>4</v>
      </c>
      <c r="M79" s="116">
        <f>Scales!$I$5</f>
        <v>0.5</v>
      </c>
      <c r="N79" s="116">
        <f>Scales!$J$5</f>
        <v>0.5</v>
      </c>
      <c r="O79" s="117">
        <f t="shared" si="5"/>
        <v>4</v>
      </c>
      <c r="P79" s="115" t="str">
        <f>Operational!I16</f>
        <v>None</v>
      </c>
      <c r="Q79" s="118">
        <f>IF(K79="","",IF(L79="","",IF(P79="","",K79*L79*(1-VLOOKUP(P79,Scales!$E$23:$G$27,3,FALSE)))))</f>
        <v>16</v>
      </c>
    </row>
    <row r="80" spans="3:17" ht="63.75" x14ac:dyDescent="0.2">
      <c r="C80" s="51"/>
      <c r="D80" s="56" t="str">
        <f>IF(Operational!$D$17="","",Operational!$D$17)</f>
        <v>Campus Physical Security</v>
      </c>
      <c r="E80" s="56" t="str">
        <f>IF(Operational!$G$17="","",Operational!$G$17)</f>
        <v>Campus lacks perimeter fence that can be closed up. Campus lacks remote locking ability of all exterior doors. For use in active shooter, or mass civil unrest</v>
      </c>
      <c r="F80" s="56" t="str">
        <f>IF(Operational!$J$17="","",Operational!$J$17)</f>
        <v>System installation, monitoring and regular testing. Recommendation on feasibility of increased physical security and hardening.</v>
      </c>
      <c r="G80" s="56" t="str">
        <f>IF(Operational!$K$17="","",Operational!$K$17)</f>
        <v>PP&amp;D/University Police Department</v>
      </c>
      <c r="H80" s="56" t="str">
        <f>IF(Operational!E17="","",IF(Operational!F17="","",IF(Operational!I17="","",INDEX(Scoring!$G$5:$K$13,MATCH(O80,Scoring!$F$5:$F$13,0),MATCH(P80,Scoring!$G$4:$K$4,0)))))</f>
        <v>Potentially poorly controlled</v>
      </c>
      <c r="I80" s="51"/>
      <c r="K80" s="115">
        <f>IF(Operational!E17="","",IF(Operational!F17="","",IF(Operational!I17="","",(VLOOKUP(Operational!E17,Scales!$E$5:$G$10,3,FALSE)))))</f>
        <v>8</v>
      </c>
      <c r="L80" s="115">
        <f>IF(K80="","",(VLOOKUP(Operational!F17,Scales!$E$14:$G$19,3,FALSE)))</f>
        <v>2</v>
      </c>
      <c r="M80" s="116">
        <f>Scales!$I$5</f>
        <v>0.5</v>
      </c>
      <c r="N80" s="116">
        <f>Scales!$J$5</f>
        <v>0.5</v>
      </c>
      <c r="O80" s="117">
        <f t="shared" si="5"/>
        <v>5</v>
      </c>
      <c r="P80" s="115" t="str">
        <f>Operational!I17</f>
        <v>Minor</v>
      </c>
      <c r="Q80" s="118">
        <f>IF(K80="","",IF(L80="","",IF(P80="","",K80*L80*(1-VLOOKUP(P80,Scales!$E$23:$G$27,3,FALSE)))))</f>
        <v>12</v>
      </c>
    </row>
    <row r="81" spans="3:17" ht="114.75" x14ac:dyDescent="0.2">
      <c r="C81" s="51"/>
      <c r="D81" s="56" t="str">
        <f>IF(Operational!$D$18="","",Operational!$D$18)</f>
        <v>Active Threats - Injuries to persons: Loss of Life</v>
      </c>
      <c r="E81" s="56" t="str">
        <f>IF(Operational!$G$18="","",Operational!$G$18)</f>
        <v>Equip and train University Police Department personnel.  Train students/faculty/staff  on what to do in the event of active threat. On going engagement/dialogue regarding this potential scenario.</v>
      </c>
      <c r="F81" s="56" t="str">
        <f>IF(Operational!$J$18="","",Operational!$J$18)</f>
        <v>University Police Department represented in the Action Crisis Team as conduit for early tracking and notification of potential indication of violent behavior. Direct reporting of active threats to University Police Department.  University Police Department is a 24/7/365 operation. Use of email for campus-wide notification.</v>
      </c>
      <c r="G81" s="56" t="str">
        <f>IF(Operational!$K$18="","",Operational!$K$18)</f>
        <v>University Police Department</v>
      </c>
      <c r="H81" s="56" t="str">
        <f>IF(Operational!E18="","",IF(Operational!F18="","",IF(Operational!I18="","",INDEX(Scoring!$G$5:$K$13,MATCH(O81,Scoring!$F$5:$F$13,0),MATCH(P81,Scoring!$G$4:$K$4,0)))))</f>
        <v>Adequately controlled</v>
      </c>
      <c r="I81" s="51"/>
      <c r="K81" s="115">
        <f>IF(Operational!E18="","",IF(Operational!F18="","",IF(Operational!I18="","",(VLOOKUP(Operational!E18,Scales!$E$5:$G$10,3,FALSE)))))</f>
        <v>10</v>
      </c>
      <c r="L81" s="115">
        <f>IF(K81="","",(VLOOKUP(Operational!F18,Scales!$E$14:$G$19,3,FALSE)))</f>
        <v>6</v>
      </c>
      <c r="M81" s="116">
        <f>Scales!$I$5</f>
        <v>0.5</v>
      </c>
      <c r="N81" s="116">
        <f>Scales!$J$5</f>
        <v>0.5</v>
      </c>
      <c r="O81" s="117">
        <f t="shared" si="5"/>
        <v>8</v>
      </c>
      <c r="P81" s="115" t="str">
        <f>Operational!I18</f>
        <v>Significant</v>
      </c>
      <c r="Q81" s="118">
        <f>IF(K81="","",IF(L81="","",IF(P81="","",K81*L81*(1-VLOOKUP(P81,Scales!$E$23:$G$27,3,FALSE)))))</f>
        <v>15</v>
      </c>
    </row>
    <row r="82" spans="3:17" ht="63.75" x14ac:dyDescent="0.2">
      <c r="C82" s="51"/>
      <c r="D82" s="56" t="str">
        <f>IF(Operational!$D$19="","",Operational!$D$19)</f>
        <v>Emergency Planning &amp; Preparedness - Immanent threat to public safety; damage to property; disruptions to university programs and public services</v>
      </c>
      <c r="E82" s="56" t="str">
        <f>IF(Operational!$G$19="","",Operational!$G$19)</f>
        <v>Activation of the Emergency Operations Plan and the Emergency Operations Center. assigned personnel to serve as the E-Prep Coordinator.</v>
      </c>
      <c r="F82" s="56" t="str">
        <f>IF(Operational!$J$19="","",Operational!$J$19)</f>
        <v>The EOC is under the direction of University Police Department. University Police Department is a 24/7/365 operation. Use of email for campus-wide notification.</v>
      </c>
      <c r="G82" s="56" t="str">
        <f>IF(Operational!$K$19="","",Operational!$K$19)</f>
        <v>University Police Department</v>
      </c>
      <c r="H82" s="56" t="str">
        <f>IF(Operational!E19="","",IF(Operational!F19="","",IF(Operational!I19="","",INDEX(Scoring!$G$5:$K$13,MATCH(O82,Scoring!$F$5:$F$13,0),MATCH(P82,Scoring!$G$4:$K$4,0)))))</f>
        <v>Adequately controlled</v>
      </c>
      <c r="I82" s="51"/>
      <c r="K82" s="115">
        <f>IF(Operational!E19="","",IF(Operational!F19="","",IF(Operational!I19="","",(VLOOKUP(Operational!E19,Scales!$E$5:$G$10,3,FALSE)))))</f>
        <v>6</v>
      </c>
      <c r="L82" s="115">
        <f>IF(K82="","",(VLOOKUP(Operational!F19,Scales!$E$14:$G$19,3,FALSE)))</f>
        <v>6</v>
      </c>
      <c r="M82" s="116">
        <f>Scales!$I$5</f>
        <v>0.5</v>
      </c>
      <c r="N82" s="116">
        <f>Scales!$J$5</f>
        <v>0.5</v>
      </c>
      <c r="O82" s="117">
        <f t="shared" si="5"/>
        <v>6</v>
      </c>
      <c r="P82" s="115" t="str">
        <f>Operational!I19</f>
        <v>Significant</v>
      </c>
      <c r="Q82" s="118">
        <f>IF(K82="","",IF(L82="","",IF(P82="","",K82*L82*(1-VLOOKUP(P82,Scales!$E$23:$G$27,3,FALSE)))))</f>
        <v>9</v>
      </c>
    </row>
    <row r="83" spans="3:17" ht="76.5" x14ac:dyDescent="0.2">
      <c r="C83" s="51"/>
      <c r="D83" s="56" t="str">
        <f>IF(Operational!$D$20="","",Operational!$D$20)</f>
        <v>Inability to recover from system loss or extended downtime</v>
      </c>
      <c r="E83" s="56" t="str">
        <f>IF(Operational!$G$20="","",Operational!$G$20)</f>
        <v>Warhawk Ready Mission Continuity Plan Rollout; Disaster Recovery Plans; System wide and local backup and recovery policies and procedures; Electronic Information Security: Incident Response Planning and Notification Procedures</v>
      </c>
      <c r="F83" s="56" t="str">
        <f>IF(Operational!$J$20="","",Operational!$J$20)</f>
        <v>Emergency plan testing documentation, Warhawk Ready System</v>
      </c>
      <c r="G83" s="56" t="str">
        <f>IF(Operational!$K$20="","",Operational!$K$20)</f>
        <v>Administrative Affairs</v>
      </c>
      <c r="H83" s="56" t="str">
        <f>IF(Operational!E20="","",IF(Operational!F20="","",IF(Operational!I20="","",INDEX(Scoring!$G$5:$K$13,MATCH(O83,Scoring!$F$5:$F$13,0),MATCH(P83,Scoring!$G$4:$K$4,0)))))</f>
        <v>Adequately controlled</v>
      </c>
      <c r="I83" s="51"/>
      <c r="K83" s="115">
        <f>IF(Operational!E20="","",IF(Operational!F20="","",IF(Operational!I20="","",(VLOOKUP(Operational!E20,Scales!$E$5:$G$10,3,FALSE)))))</f>
        <v>6</v>
      </c>
      <c r="L83" s="115">
        <f>IF(K83="","",(VLOOKUP(Operational!F20,Scales!$E$14:$G$19,3,FALSE)))</f>
        <v>2</v>
      </c>
      <c r="M83" s="116">
        <f>Scales!$I$5</f>
        <v>0.5</v>
      </c>
      <c r="N83" s="116">
        <f>Scales!$J$5</f>
        <v>0.5</v>
      </c>
      <c r="O83" s="117">
        <f t="shared" si="5"/>
        <v>4</v>
      </c>
      <c r="P83" s="115" t="str">
        <f>Operational!I20</f>
        <v>Minor</v>
      </c>
      <c r="Q83" s="118">
        <f>IF(K83="","",IF(L83="","",IF(P83="","",K83*L83*(1-VLOOKUP(P83,Scales!$E$23:$G$27,3,FALSE)))))</f>
        <v>9</v>
      </c>
    </row>
    <row r="84" spans="3:17" x14ac:dyDescent="0.25">
      <c r="C84" s="51"/>
      <c r="D84" s="51"/>
      <c r="E84" s="51"/>
      <c r="F84" s="51"/>
      <c r="G84" s="51"/>
      <c r="H84" s="51"/>
      <c r="I84" s="51"/>
    </row>
    <row r="85" spans="3:17" x14ac:dyDescent="0.25">
      <c r="C85" s="51"/>
      <c r="D85" s="52"/>
      <c r="E85" s="53"/>
      <c r="F85" s="54"/>
      <c r="G85" s="54"/>
      <c r="H85" s="54"/>
      <c r="I85" s="51"/>
    </row>
    <row r="86" spans="3:17" x14ac:dyDescent="0.25">
      <c r="C86" s="51"/>
      <c r="D86" s="52"/>
      <c r="E86" s="53"/>
      <c r="F86" s="54"/>
      <c r="G86" s="54"/>
      <c r="H86" s="54"/>
      <c r="I86" s="51"/>
    </row>
    <row r="87" spans="3:17" x14ac:dyDescent="0.25">
      <c r="C87" s="51"/>
      <c r="D87" s="52"/>
      <c r="E87" s="53"/>
      <c r="F87" s="54"/>
      <c r="G87" s="54"/>
      <c r="H87" s="54"/>
      <c r="I87" s="51"/>
    </row>
    <row r="88" spans="3:17" x14ac:dyDescent="0.25">
      <c r="C88" s="51"/>
      <c r="D88" s="52"/>
      <c r="E88" s="53"/>
      <c r="F88" s="54"/>
      <c r="G88" s="54"/>
      <c r="H88" s="54"/>
      <c r="I88" s="51"/>
    </row>
    <row r="89" spans="3:17" x14ac:dyDescent="0.25">
      <c r="C89" s="51"/>
      <c r="D89" s="52"/>
      <c r="E89" s="53"/>
      <c r="F89" s="54"/>
      <c r="G89" s="54"/>
      <c r="H89" s="54"/>
      <c r="I89" s="51"/>
    </row>
    <row r="90" spans="3:17" x14ac:dyDescent="0.25">
      <c r="C90" s="51"/>
      <c r="D90" s="52"/>
      <c r="E90" s="53"/>
      <c r="F90" s="54"/>
      <c r="G90" s="54"/>
      <c r="H90" s="54"/>
      <c r="I90" s="51"/>
    </row>
    <row r="91" spans="3:17" x14ac:dyDescent="0.25">
      <c r="C91" s="51"/>
      <c r="D91" s="52"/>
      <c r="E91" s="53"/>
      <c r="F91" s="54"/>
      <c r="G91" s="54"/>
      <c r="H91" s="54"/>
      <c r="I91" s="51"/>
    </row>
    <row r="92" spans="3:17" x14ac:dyDescent="0.25">
      <c r="C92" s="51"/>
      <c r="D92" s="52"/>
      <c r="E92" s="53"/>
      <c r="F92" s="54"/>
      <c r="G92" s="54"/>
      <c r="H92" s="54"/>
      <c r="I92" s="51"/>
    </row>
    <row r="93" spans="3:17" x14ac:dyDescent="0.25">
      <c r="C93" s="51"/>
      <c r="D93" s="52"/>
      <c r="E93" s="53"/>
      <c r="F93" s="54"/>
      <c r="G93" s="54"/>
      <c r="H93" s="54"/>
      <c r="I93" s="51"/>
    </row>
    <row r="94" spans="3:17" x14ac:dyDescent="0.25">
      <c r="C94" s="51"/>
      <c r="D94" s="52"/>
      <c r="E94" s="53"/>
      <c r="F94" s="54"/>
      <c r="G94" s="54"/>
      <c r="H94" s="54"/>
      <c r="I94" s="51"/>
    </row>
    <row r="95" spans="3:17" x14ac:dyDescent="0.25">
      <c r="C95" s="51"/>
      <c r="D95" s="57" t="str">
        <f>Compliance!$D$5</f>
        <v>Compliance Risks</v>
      </c>
      <c r="E95" s="58" t="s">
        <v>86</v>
      </c>
      <c r="F95" s="58" t="s">
        <v>87</v>
      </c>
      <c r="G95" s="58" t="s">
        <v>88</v>
      </c>
      <c r="H95" s="58" t="str">
        <f>H68</f>
        <v>Risk Rating</v>
      </c>
      <c r="I95" s="51"/>
    </row>
    <row r="96" spans="3:17" ht="76.5" x14ac:dyDescent="0.2">
      <c r="C96" s="51"/>
      <c r="D96" s="56" t="str">
        <f>IF(Compliance!$D$6="","",Compliance!$D$6)</f>
        <v>Conflicts of interest in financial transactions and agreements</v>
      </c>
      <c r="E96" s="56" t="str">
        <f>IF(Compliance!$G$6="","",Compliance!$G$6)</f>
        <v>Annual system wide Outside Activities Reporting (OAR)/Conflict of Interest (COI) Reporting for Designated Officials; Business Contract Policies; Whistle Blower system; Employee Handbook (Ch. 8 Code of Ethics)</v>
      </c>
      <c r="F96" s="56" t="str">
        <f>IF(Compliance!$J$6="","",Compliance!$J$6)</f>
        <v>Annual Outside Activities Reporting (OAR)/Conflict of Interest (COI) Reports by Designated Officials; Whistle blower system; Code of Ethics</v>
      </c>
      <c r="G96" s="56" t="str">
        <f>IF(Compliance!$K$6="","",Compliance!$K$6)</f>
        <v>Administration</v>
      </c>
      <c r="H96" s="56" t="str">
        <f>IF(Compliance!E6="","",IF(Compliance!F6="","",IF(Compliance!I6="","",INDEX(Scoring!$G$5:$K$13,MATCH(O96,Scoring!$F$5:$F$13,0),MATCH(P96,Scoring!$G$4:$K$4,0)))))</f>
        <v>Adequately controlled</v>
      </c>
      <c r="I96" s="51"/>
      <c r="K96" s="115">
        <f>IF(Compliance!E6="","",IF(Compliance!F6="","",IF(Compliance!I6="","",(VLOOKUP(Compliance!E6,Scales!$E$5:$G$10,3,FALSE)))))</f>
        <v>2</v>
      </c>
      <c r="L96" s="115">
        <f>IF(K96="","",(VLOOKUP(Compliance!F6,Scales!$E$14:$G$19,3,FALSE)))</f>
        <v>4</v>
      </c>
      <c r="M96" s="116">
        <f>Scales!$I$5</f>
        <v>0.5</v>
      </c>
      <c r="N96" s="116">
        <f>Scales!$J$5</f>
        <v>0.5</v>
      </c>
      <c r="O96" s="117">
        <f t="shared" ref="O96" si="6">IF(K96="","",IF(L96="","",ROUND(SUMPRODUCT(K96:L96*M96:N96),0)))</f>
        <v>3</v>
      </c>
      <c r="P96" s="115" t="str">
        <f>Compliance!I6</f>
        <v>Minor</v>
      </c>
      <c r="Q96" s="118">
        <f>IF(K96="","",IF(L96="","",IF(P96="","",K96*L96*(1-VLOOKUP(P96,Scales!$E$23:$G$27,3,FALSE)))))</f>
        <v>6</v>
      </c>
    </row>
    <row r="97" spans="3:17" ht="25.5" x14ac:dyDescent="0.2">
      <c r="C97" s="51"/>
      <c r="D97" s="56" t="str">
        <f>IF(Compliance!$D$7="","",Compliance!$D$7)</f>
        <v>Handling of Native American Graves Protection and Repatriation Act artifacts</v>
      </c>
      <c r="E97" s="56" t="str">
        <f>IF(Compliance!$G$7="","",Compliance!$G$7)</f>
        <v xml:space="preserve">NAGPRA Federal Register; </v>
      </c>
      <c r="F97" s="56" t="str">
        <f>IF(Compliance!$J$7="","",Compliance!$J$7)</f>
        <v>NAGPRA Federal Register</v>
      </c>
      <c r="G97" s="56" t="str">
        <f>IF(Compliance!$K$7="","",Compliance!$K$7)</f>
        <v xml:space="preserve">American Indians Department, Associated Students, Inc. </v>
      </c>
      <c r="H97" s="56" t="str">
        <f>IF(Compliance!E7="","",IF(Compliance!F7="","",IF(Compliance!I7="","",INDEX(Scoring!$G$5:$K$13,MATCH(O97,Scoring!$F$5:$F$13,0),MATCH(P97,Scoring!$G$4:$K$4,0)))))</f>
        <v>Potentially poorly controlled</v>
      </c>
      <c r="I97" s="51"/>
      <c r="K97" s="115">
        <f>IF(Compliance!E7="","",IF(Compliance!F7="","",IF(Compliance!I7="","",(VLOOKUP(Compliance!E7,Scales!$E$5:$G$10,3,FALSE)))))</f>
        <v>6</v>
      </c>
      <c r="L97" s="115">
        <f>IF(K97="","",(VLOOKUP(Compliance!F7,Scales!$E$14:$G$19,3,FALSE)))</f>
        <v>8</v>
      </c>
      <c r="M97" s="116">
        <f>Scales!$I$5</f>
        <v>0.5</v>
      </c>
      <c r="N97" s="116">
        <f>Scales!$J$5</f>
        <v>0.5</v>
      </c>
      <c r="O97" s="117">
        <f t="shared" ref="O97:O110" si="7">IF(K97="","",IF(L97="","",ROUND(SUMPRODUCT(K97:L97*M97:N97),0)))</f>
        <v>7</v>
      </c>
      <c r="P97" s="115" t="str">
        <f>Compliance!I7</f>
        <v>Moderate</v>
      </c>
      <c r="Q97" s="118">
        <f>IF(K97="","",IF(L97="","",IF(P97="","",K97*L97*(1-VLOOKUP(P97,Scales!$E$23:$G$27,3,FALSE)))))</f>
        <v>24</v>
      </c>
    </row>
    <row r="98" spans="3:17" ht="25.5" x14ac:dyDescent="0.2">
      <c r="C98" s="51"/>
      <c r="D98" s="56" t="str">
        <f>IF(Compliance!$D$8="","",Compliance!$D$8)</f>
        <v>Cost sharing procedures are not compliant with federal requirements</v>
      </c>
      <c r="E98" s="56" t="str">
        <f>IF(Compliance!$G$8="","",Compliance!$G$8)</f>
        <v>Cost Sharing Procedures; Effort Reporting and Cost Share Tracking System</v>
      </c>
      <c r="F98" s="56" t="str">
        <f>IF(Compliance!$J$8="","",Compliance!$J$8)</f>
        <v>Cost Sharing System (CSS)</v>
      </c>
      <c r="G98" s="56" t="str">
        <f>IF(Compliance!$K$8="","",Compliance!$K$8)</f>
        <v>Administration</v>
      </c>
      <c r="H98" s="56" t="str">
        <f>IF(Compliance!E8="","",IF(Compliance!F8="","",IF(Compliance!I8="","",INDEX(Scoring!$G$5:$K$13,MATCH(O98,Scoring!$F$5:$F$13,0),MATCH(P98,Scoring!$G$4:$K$4,0)))))</f>
        <v>Adequately controlled</v>
      </c>
      <c r="I98" s="51"/>
      <c r="K98" s="115">
        <f>IF(Compliance!E8="","",IF(Compliance!F8="","",IF(Compliance!I8="","",(VLOOKUP(Compliance!E8,Scales!$E$5:$G$10,3,FALSE)))))</f>
        <v>5</v>
      </c>
      <c r="L98" s="115">
        <f>IF(K98="","",(VLOOKUP(Compliance!F8,Scales!$E$14:$G$19,3,FALSE)))</f>
        <v>2</v>
      </c>
      <c r="M98" s="116">
        <f>Scales!$I$5</f>
        <v>0.5</v>
      </c>
      <c r="N98" s="116">
        <f>Scales!$J$5</f>
        <v>0.5</v>
      </c>
      <c r="O98" s="117">
        <f t="shared" si="7"/>
        <v>4</v>
      </c>
      <c r="P98" s="115" t="str">
        <f>Compliance!I8</f>
        <v>Minor</v>
      </c>
      <c r="Q98" s="118">
        <f>IF(K98="","",IF(L98="","",IF(P98="","",K98*L98*(1-VLOOKUP(P98,Scales!$E$23:$G$27,3,FALSE)))))</f>
        <v>7.5</v>
      </c>
    </row>
    <row r="99" spans="3:17" ht="38.25" x14ac:dyDescent="0.2">
      <c r="C99" s="51"/>
      <c r="D99" s="56" t="str">
        <f>IF(Compliance!$D$9="","",Compliance!$D$9)</f>
        <v>Noncompliance with UWS requirements for auxiliary organization policies and procedures</v>
      </c>
      <c r="E99" s="56" t="str">
        <f>IF(Compliance!$G$9="","",Compliance!$G$9)</f>
        <v>Associated Students Business &amp; Finance Department; Corp.; UWS Audit Department</v>
      </c>
      <c r="F99" s="56" t="str">
        <f>IF(Compliance!$J$9="","",Compliance!$J$9)</f>
        <v>UWS Auxiliary Organization Audit; Associated Students Board Governance Policy</v>
      </c>
      <c r="G99" s="56" t="str">
        <f>IF(Compliance!$K$9="","",Compliance!$K$9)</f>
        <v>Associated Students Board of Directors; UCorp Board and Leadership</v>
      </c>
      <c r="H99" s="56" t="str">
        <f>IF(Compliance!E9="","",IF(Compliance!F9="","",IF(Compliance!I9="","",INDEX(Scoring!$G$5:$K$13,MATCH(O99,Scoring!$F$5:$F$13,0),MATCH(P99,Scoring!$G$4:$K$4,0)))))</f>
        <v>Adequately controlled</v>
      </c>
      <c r="I99" s="51"/>
      <c r="K99" s="115">
        <f>IF(Compliance!E9="","",IF(Compliance!F9="","",IF(Compliance!I9="","",(VLOOKUP(Compliance!E9,Scales!$E$5:$G$10,3,FALSE)))))</f>
        <v>6</v>
      </c>
      <c r="L99" s="115">
        <f>IF(K99="","",(VLOOKUP(Compliance!F9,Scales!$E$14:$G$19,3,FALSE)))</f>
        <v>6</v>
      </c>
      <c r="M99" s="116">
        <f>Scales!$I$5</f>
        <v>0.5</v>
      </c>
      <c r="N99" s="116">
        <f>Scales!$J$5</f>
        <v>0.5</v>
      </c>
      <c r="O99" s="117">
        <f t="shared" si="7"/>
        <v>6</v>
      </c>
      <c r="P99" s="115" t="str">
        <f>Compliance!I9</f>
        <v>Moderate</v>
      </c>
      <c r="Q99" s="118">
        <f>IF(K99="","",IF(L99="","",IF(P99="","",K99*L99*(1-VLOOKUP(P99,Scales!$E$23:$G$27,3,FALSE)))))</f>
        <v>18</v>
      </c>
    </row>
    <row r="100" spans="3:17" ht="51" x14ac:dyDescent="0.2">
      <c r="C100" s="51"/>
      <c r="D100" s="56" t="str">
        <f>IF(Compliance!$D$10="","",Compliance!$D$10)</f>
        <v>Agreement terms and conditions not met, but funds used</v>
      </c>
      <c r="E100" s="56" t="str">
        <f>IF(Compliance!$G$10="","",Compliance!$G$10)</f>
        <v>Whistle Blower system; Ethics Compliance and Audit Program; Extramural Funds Accounting: Award Closeout Procedures and Checklist</v>
      </c>
      <c r="F100" s="56" t="str">
        <f>IF(Compliance!$J$10="","",Compliance!$J$10)</f>
        <v xml:space="preserve">Reported at department level; Project Closeout Reviews; General and Payroll Ledger Reviews </v>
      </c>
      <c r="G100" s="56" t="str">
        <f>IF(Compliance!$K$10="","",Compliance!$K$10)</f>
        <v>Administration</v>
      </c>
      <c r="H100" s="56" t="str">
        <f>IF(Compliance!E10="","",IF(Compliance!F10="","",IF(Compliance!I10="","",INDEX(Scoring!$G$5:$K$13,MATCH(O100,Scoring!$F$5:$F$13,0),MATCH(P100,Scoring!$G$4:$K$4,0)))))</f>
        <v>Potentially over-controlled</v>
      </c>
      <c r="I100" s="51"/>
      <c r="K100" s="115">
        <f>IF(Compliance!E10="","",IF(Compliance!F10="","",IF(Compliance!I10="","",(VLOOKUP(Compliance!E10,Scales!$E$5:$G$10,3,FALSE)))))</f>
        <v>2</v>
      </c>
      <c r="L100" s="115">
        <f>IF(K100="","",(VLOOKUP(Compliance!F10,Scales!$E$14:$G$19,3,FALSE)))</f>
        <v>2</v>
      </c>
      <c r="M100" s="116">
        <f>Scales!$I$5</f>
        <v>0.5</v>
      </c>
      <c r="N100" s="116">
        <f>Scales!$J$5</f>
        <v>0.5</v>
      </c>
      <c r="O100" s="117">
        <f t="shared" si="7"/>
        <v>2</v>
      </c>
      <c r="P100" s="115" t="str">
        <f>Compliance!I10</f>
        <v>Nearly complete</v>
      </c>
      <c r="Q100" s="118">
        <f>IF(K100="","",IF(L100="","",IF(P100="","",K100*L100*(1-VLOOKUP(P100,Scales!$E$23:$G$27,3,FALSE)))))</f>
        <v>0.20000000000000018</v>
      </c>
    </row>
    <row r="101" spans="3:17" ht="89.25" x14ac:dyDescent="0.2">
      <c r="C101" s="51"/>
      <c r="D101" s="56" t="str">
        <f>IF(Compliance!$D$11="","",Compliance!$D$11)</f>
        <v>General Regulatory fines or penalties</v>
      </c>
      <c r="E101" s="56" t="str">
        <f>IF(Compliance!$G$11="","",Compliance!$G$11)</f>
        <v>Sponsored projects offices and extramural funds accounting offices; Whistle Blower system; Ethics Compliance and Audit Program; Internal Control Program; Administrative Responsibilities Handbook - Principles of Regulatory Compliance</v>
      </c>
      <c r="F101" s="56" t="str">
        <f>IF(Compliance!$J$11="","",Compliance!$J$11)</f>
        <v xml:space="preserve">Working on including in Business Intelligence System; </v>
      </c>
      <c r="G101" s="56" t="str">
        <f>IF(Compliance!$K$11="","",Compliance!$K$11)</f>
        <v>Administration</v>
      </c>
      <c r="H101" s="56" t="str">
        <f>IF(Compliance!E11="","",IF(Compliance!F11="","",IF(Compliance!I11="","",INDEX(Scoring!$G$5:$K$13,MATCH(O101,Scoring!$F$5:$F$13,0),MATCH(P101,Scoring!$G$4:$K$4,0)))))</f>
        <v>Adequately controlled</v>
      </c>
      <c r="I101" s="51"/>
      <c r="K101" s="115">
        <f>IF(Compliance!E11="","",IF(Compliance!F11="","",IF(Compliance!I11="","",(VLOOKUP(Compliance!E11,Scales!$E$5:$G$10,3,FALSE)))))</f>
        <v>6</v>
      </c>
      <c r="L101" s="115">
        <f>IF(K101="","",(VLOOKUP(Compliance!F11,Scales!$E$14:$G$19,3,FALSE)))</f>
        <v>5</v>
      </c>
      <c r="M101" s="116">
        <f>Scales!$I$5</f>
        <v>0.5</v>
      </c>
      <c r="N101" s="116">
        <f>Scales!$J$5</f>
        <v>0.5</v>
      </c>
      <c r="O101" s="117">
        <f t="shared" si="7"/>
        <v>6</v>
      </c>
      <c r="P101" s="115" t="str">
        <f>Compliance!I11</f>
        <v>Moderate</v>
      </c>
      <c r="Q101" s="118">
        <f>IF(K101="","",IF(L101="","",IF(P101="","",K101*L101*(1-VLOOKUP(P101,Scales!$E$23:$G$27,3,FALSE)))))</f>
        <v>15</v>
      </c>
    </row>
    <row r="102" spans="3:17" ht="114.75" x14ac:dyDescent="0.2">
      <c r="C102" s="51"/>
      <c r="D102" s="56" t="str">
        <f>IF(Compliance!$D$12="","",Compliance!$D$12)</f>
        <v>Intellectual property infringement</v>
      </c>
      <c r="E102" s="56" t="str">
        <f>IF(Compliance!$G$12="","",Compliance!$G$12)</f>
        <v>Office of Research and Sponsored Programs: Divisions of Innovation Access and Research Technology &amp; Industrial Alliances, and Intellectual Property Officers; Industry collaboration guides; Web-based resources; Administrative Responsibilities Handbook -Research Affairs: Intellectual Property; Regent Policy Documents</v>
      </c>
      <c r="F102" s="56" t="str">
        <f>IF(Compliance!$J$12="","",Compliance!$J$12)</f>
        <v>Claims System; Web-based resources</v>
      </c>
      <c r="G102" s="56" t="str">
        <f>IF(Compliance!$K$12="","",Compliance!$K$12)</f>
        <v>University Counsel</v>
      </c>
      <c r="H102" s="56" t="str">
        <f>IF(Compliance!E12="","",IF(Compliance!F12="","",IF(Compliance!I12="","",INDEX(Scoring!$G$5:$K$13,MATCH(O102,Scoring!$F$5:$F$13,0),MATCH(P102,Scoring!$G$4:$K$4,0)))))</f>
        <v>Adequately controlled</v>
      </c>
      <c r="I102" s="51"/>
      <c r="K102" s="115">
        <f>IF(Compliance!E12="","",IF(Compliance!F12="","",IF(Compliance!I12="","",(VLOOKUP(Compliance!E12,Scales!$E$5:$G$10,3,FALSE)))))</f>
        <v>4</v>
      </c>
      <c r="L102" s="115">
        <f>IF(K102="","",(VLOOKUP(Compliance!F12,Scales!$E$14:$G$19,3,FALSE)))</f>
        <v>2</v>
      </c>
      <c r="M102" s="116">
        <f>Scales!$I$5</f>
        <v>0.5</v>
      </c>
      <c r="N102" s="116">
        <f>Scales!$J$5</f>
        <v>0.5</v>
      </c>
      <c r="O102" s="117">
        <f t="shared" si="7"/>
        <v>3</v>
      </c>
      <c r="P102" s="115" t="str">
        <f>Compliance!I12</f>
        <v>Minor</v>
      </c>
      <c r="Q102" s="118">
        <f>IF(K102="","",IF(L102="","",IF(P102="","",K102*L102*(1-VLOOKUP(P102,Scales!$E$23:$G$27,3,FALSE)))))</f>
        <v>6</v>
      </c>
    </row>
    <row r="103" spans="3:17" ht="76.5" x14ac:dyDescent="0.2">
      <c r="C103" s="51"/>
      <c r="D103" s="56" t="str">
        <f>IF(Compliance!$D$13="","",Compliance!$D$13)</f>
        <v>Resignation of Sr. Deputy Title IX Coordinator for Employees and Third Parties resulting in EP&amp;C having a larger role in responding to employee and third party Executive Order 1096 matters</v>
      </c>
      <c r="E103" s="56" t="str">
        <f>IF(Compliance!$G$13="","",Compliance!$G$13)</f>
        <v xml:space="preserve">Duties were re-assigned to EP&amp;C, and Executive Order 1096 investigations were no longer assigned to Labor Relations. Risk will be mitigated with the hiring of the Dean of Equity Initiatives who will serve in the Sr. Deputy capacity. </v>
      </c>
      <c r="F103" s="56" t="str">
        <f>IF(Compliance!$J$13="","",Compliance!$J$13)</f>
        <v>Internal tracking by EP&amp;C, and reported to the Title IX Coordinator and DHR Administrator</v>
      </c>
      <c r="G103" s="56" t="str">
        <f>IF(Compliance!$K$13="","",Compliance!$K$13)</f>
        <v>Student Affairs &amp; Enrollment Management (Equity Programs &amp; Compliance), Human Resources</v>
      </c>
      <c r="H103" s="56" t="str">
        <f>IF(Compliance!E13="","",IF(Compliance!F13="","",IF(Compliance!I13="","",INDEX(Scoring!$G$5:$K$13,MATCH(O103,Scoring!$F$5:$F$13,0),MATCH(P103,Scoring!$G$4:$K$4,0)))))</f>
        <v>Adequately controlled</v>
      </c>
      <c r="I103" s="51"/>
      <c r="K103" s="115">
        <f>IF(Compliance!E13="","",IF(Compliance!F13="","",IF(Compliance!I13="","",(VLOOKUP(Compliance!E13,Scales!$E$5:$G$10,3,FALSE)))))</f>
        <v>8</v>
      </c>
      <c r="L103" s="115">
        <f>IF(K103="","",(VLOOKUP(Compliance!F13,Scales!$E$14:$G$19,3,FALSE)))</f>
        <v>8</v>
      </c>
      <c r="M103" s="116">
        <f>Scales!$I$5</f>
        <v>0.5</v>
      </c>
      <c r="N103" s="116">
        <f>Scales!$J$5</f>
        <v>0.5</v>
      </c>
      <c r="O103" s="117">
        <f t="shared" si="7"/>
        <v>8</v>
      </c>
      <c r="P103" s="115" t="str">
        <f>Compliance!I13</f>
        <v>Significant</v>
      </c>
      <c r="Q103" s="118">
        <f>IF(K103="","",IF(L103="","",IF(P103="","",K103*L103*(1-VLOOKUP(P103,Scales!$E$23:$G$27,3,FALSE)))))</f>
        <v>16</v>
      </c>
    </row>
    <row r="104" spans="3:17" ht="114.75" x14ac:dyDescent="0.2">
      <c r="C104" s="51"/>
      <c r="D104" s="56" t="str">
        <f>IF(Compliance!$D$14="","",Compliance!$D$14)</f>
        <v>Title IX  and sexual violence prevention efforts  - An area of concern is that the new federal administration may reinterpret Title IX to include a higher standard of proof for investigations of sexual misconduct, as well as the invalidation of campus judicial hearings for sexual misconduct situations in favor of civil court proceedings for all cases.</v>
      </c>
      <c r="E104" s="56" t="str">
        <f>IF(Compliance!$G$14="","",Compliance!$G$14)</f>
        <v>Monitor federal guidelines related to Title IX</v>
      </c>
      <c r="F104" s="56" t="str">
        <f>IF(Compliance!$J$14="","",Compliance!$J$14)</f>
        <v/>
      </c>
      <c r="G104" s="56" t="str">
        <f>IF(Compliance!$K$14="","",Compliance!$K$14)</f>
        <v>Title IX Office, Equity Programs &amp; Compliance, and Health Promotion and Wellness</v>
      </c>
      <c r="H104" s="56" t="str">
        <f>IF(Compliance!E14="","",IF(Compliance!F14="","",IF(Compliance!I14="","",INDEX(Scoring!$G$5:$K$13,MATCH(O104,Scoring!$F$5:$F$13,0),MATCH(P104,Scoring!$G$4:$K$4,0)))))</f>
        <v>Potentially poorly controlled</v>
      </c>
      <c r="I104" s="51"/>
      <c r="K104" s="115">
        <f>IF(Compliance!E14="","",IF(Compliance!F14="","",IF(Compliance!I14="","",(VLOOKUP(Compliance!E14,Scales!$E$5:$G$10,3,FALSE)))))</f>
        <v>6</v>
      </c>
      <c r="L104" s="115">
        <f>IF(K104="","",(VLOOKUP(Compliance!F14,Scales!$E$14:$G$19,3,FALSE)))</f>
        <v>8</v>
      </c>
      <c r="M104" s="116">
        <f>Scales!$I$5</f>
        <v>0.5</v>
      </c>
      <c r="N104" s="116">
        <f>Scales!$J$5</f>
        <v>0.5</v>
      </c>
      <c r="O104" s="117">
        <f t="shared" si="7"/>
        <v>7</v>
      </c>
      <c r="P104" s="115" t="str">
        <f>Compliance!I14</f>
        <v>Moderate</v>
      </c>
      <c r="Q104" s="118">
        <f>IF(K104="","",IF(L104="","",IF(P104="","",K104*L104*(1-VLOOKUP(P104,Scales!$E$23:$G$27,3,FALSE)))))</f>
        <v>24</v>
      </c>
    </row>
    <row r="105" spans="3:17" ht="38.25" x14ac:dyDescent="0.2">
      <c r="C105" s="51"/>
      <c r="D105" s="56" t="str">
        <f>IF(Compliance!$D$15="","",Compliance!$D$15)</f>
        <v>Effort reports inaccurate, insufficient, or incomplete</v>
      </c>
      <c r="E105" s="56" t="str">
        <f>IF(Compliance!$G$15="","",Compliance!$G$15)</f>
        <v>Effort Report Compliance Initiative; Effort Reporting and Cost Share Tracking System</v>
      </c>
      <c r="F105" s="56" t="str">
        <f>IF(Compliance!$J$15="","",Compliance!$J$15)</f>
        <v>Effort Reporting System (ERS); OMB Circular A-133 audits performed annually by external auditors</v>
      </c>
      <c r="G105" s="56" t="str">
        <f>IF(Compliance!$K$15="","",Compliance!$K$15)</f>
        <v>Individual Pis</v>
      </c>
      <c r="H105" s="56" t="str">
        <f>IF(Compliance!E15="","",IF(Compliance!F15="","",IF(Compliance!I15="","",INDEX(Scoring!$G$5:$K$13,MATCH(O105,Scoring!$F$5:$F$13,0),MATCH(P105,Scoring!$G$4:$K$4,0)))))</f>
        <v>Potentially poorly controlled</v>
      </c>
      <c r="I105" s="51"/>
      <c r="K105" s="115">
        <f>IF(Compliance!E15="","",IF(Compliance!F15="","",IF(Compliance!I15="","",(VLOOKUP(Compliance!E15,Scales!$E$5:$G$10,3,FALSE)))))</f>
        <v>2</v>
      </c>
      <c r="L105" s="115">
        <f>IF(K105="","",(VLOOKUP(Compliance!F15,Scales!$E$14:$G$19,3,FALSE)))</f>
        <v>10</v>
      </c>
      <c r="M105" s="116">
        <f>Scales!$I$5</f>
        <v>0.5</v>
      </c>
      <c r="N105" s="116">
        <f>Scales!$J$5</f>
        <v>0.5</v>
      </c>
      <c r="O105" s="117">
        <f t="shared" si="7"/>
        <v>6</v>
      </c>
      <c r="P105" s="115" t="str">
        <f>Compliance!I15</f>
        <v>Minor</v>
      </c>
      <c r="Q105" s="118">
        <f>IF(K105="","",IF(L105="","",IF(P105="","",K105*L105*(1-VLOOKUP(P105,Scales!$E$23:$G$27,3,FALSE)))))</f>
        <v>15</v>
      </c>
    </row>
    <row r="106" spans="3:17" ht="102" x14ac:dyDescent="0.2">
      <c r="C106" s="51"/>
      <c r="D106" s="56" t="str">
        <f>IF(Compliance!$D$16="","",Compliance!$D$16)</f>
        <v>Food Safety Violations</v>
      </c>
      <c r="E106" s="56" t="str">
        <f>IF(Compliance!$G$16="","",Compliance!$G$16)</f>
        <v xml:space="preserve">Routine equipment maintenance/repair and health and safety inspection; partner with EHS; Food service guidelines and operating standard. Note: compliance issues with lack of controls. Note: EHS is inspecting the Vista Room every semester - post notices to ensure people know about it. </v>
      </c>
      <c r="F106" s="56" t="str">
        <f>IF(Compliance!$J$16="","",Compliance!$J$16)</f>
        <v>Risk Management, EHS Monitors and Reports, Dining</v>
      </c>
      <c r="G106" s="56" t="str">
        <f>IF(Compliance!$K$16="","",Compliance!$K$16)</f>
        <v>Risk Management, Dining Services</v>
      </c>
      <c r="H106" s="56" t="str">
        <f>IF(Compliance!E16="","",IF(Compliance!F16="","",IF(Compliance!I16="","",INDEX(Scoring!$G$5:$K$13,MATCH(O106,Scoring!$F$5:$F$13,0),MATCH(P106,Scoring!$G$4:$K$4,0)))))</f>
        <v>Potentially over-controlled</v>
      </c>
      <c r="I106" s="51"/>
      <c r="K106" s="115">
        <f>IF(Compliance!E16="","",IF(Compliance!F16="","",IF(Compliance!I16="","",(VLOOKUP(Compliance!E16,Scales!$E$5:$G$10,3,FALSE)))))</f>
        <v>2</v>
      </c>
      <c r="L106" s="115">
        <f>IF(K106="","",(VLOOKUP(Compliance!F16,Scales!$E$14:$G$19,3,FALSE)))</f>
        <v>2</v>
      </c>
      <c r="M106" s="116">
        <f>Scales!$I$5</f>
        <v>0.5</v>
      </c>
      <c r="N106" s="116">
        <f>Scales!$J$5</f>
        <v>0.5</v>
      </c>
      <c r="O106" s="117">
        <f t="shared" si="7"/>
        <v>2</v>
      </c>
      <c r="P106" s="115" t="str">
        <f>Compliance!I16</f>
        <v>Moderate</v>
      </c>
      <c r="Q106" s="118">
        <f>IF(K106="","",IF(L106="","",IF(P106="","",K106*L106*(1-VLOOKUP(P106,Scales!$E$23:$G$27,3,FALSE)))))</f>
        <v>2</v>
      </c>
    </row>
    <row r="107" spans="3:17" ht="127.5" x14ac:dyDescent="0.2">
      <c r="C107" s="51"/>
      <c r="D107" s="56" t="str">
        <f>IF(Compliance!$D$17="","",Compliance!$D$17)</f>
        <v>Student Organization Activities</v>
      </c>
      <c r="E107" s="56" t="str">
        <f>IF(Compliance!$G$17="","",Compliance!$G$17)</f>
        <v>Student Activities and Events unit; Student Organization Handbook; Student Organization Conducts and Policies; Funding Requests; Fundraising Event Guideline; Student Event Planning Policies and Procedures; Internal Audit on-going review. We will also coordinate with associated Students to bring awareness of food safety to UWW students.</v>
      </c>
      <c r="F107" s="56" t="str">
        <f>IF(Compliance!$J$17="","",Compliance!$J$17)</f>
        <v>Records of Students Activities/Events on campus website,  Student Organization Directory</v>
      </c>
      <c r="G107" s="56" t="str">
        <f>IF(Compliance!$K$17="","",Compliance!$K$17)</f>
        <v xml:space="preserve">Student Affairs, Environmental Health and Safety, Student Activities and Events </v>
      </c>
      <c r="H107" s="56" t="e">
        <f>IF(Compliance!E17="","",IF(Compliance!F17="","",IF(Compliance!I17="","",INDEX(Scoring!$G$5:$K$13,MATCH(O107,Scoring!$F$5:$F$13,0),MATCH(P107,Scoring!$G$4:$K$4,0)))))</f>
        <v>#N/A</v>
      </c>
      <c r="I107" s="51"/>
      <c r="K107" s="115">
        <f>IF(Compliance!E17="","",IF(Compliance!F17="","",IF(Compliance!I17="","",(VLOOKUP(Compliance!E17,Scales!$E$5:$G$10,3,FALSE)))))</f>
        <v>8</v>
      </c>
      <c r="L107" s="115">
        <f>IF(K107="","",(VLOOKUP(Compliance!F17,Scales!$E$14:$G$19,3,FALSE)))</f>
        <v>8</v>
      </c>
      <c r="M107" s="116">
        <f>Scales!$I$5</f>
        <v>0.5</v>
      </c>
      <c r="N107" s="116">
        <f>Scales!$J$5</f>
        <v>0.5</v>
      </c>
      <c r="O107" s="117">
        <f t="shared" si="7"/>
        <v>8</v>
      </c>
      <c r="P107" s="115" t="str">
        <f>Compliance!I17</f>
        <v>Low</v>
      </c>
      <c r="Q107" s="118" t="e">
        <f>IF(K107="","",IF(L107="","",IF(P107="","",K107*L107*(1-VLOOKUP(P107,Scales!$E$23:$G$27,3,FALSE)))))</f>
        <v>#N/A</v>
      </c>
    </row>
    <row r="108" spans="3:17" ht="51" x14ac:dyDescent="0.2">
      <c r="C108" s="51"/>
      <c r="D108" s="56" t="str">
        <f>IF(Compliance!$D$18="","",Compliance!$D$18)</f>
        <v>Moving to Medical Records - Concern for the confidentiality of students psychological records without adequate IT services when needed</v>
      </c>
      <c r="E108" s="56" t="str">
        <f>IF(Compliance!$G$18="","",Compliance!$G$18)</f>
        <v>Concern is for breaching HIPPA and FERPA requirement if IT doesn't protect fire walls regularly.</v>
      </c>
      <c r="F108" s="56" t="str">
        <f>IF(Compliance!$J$18="","",Compliance!$J$18)</f>
        <v>IT support is will be responsible for  monitoring and reporting the system.</v>
      </c>
      <c r="G108" s="56" t="str">
        <f>IF(Compliance!$K$18="","",Compliance!$K$18)</f>
        <v>Student Affairs &amp; Enrollment Management  (Counseling and Psychological Services) and IT</v>
      </c>
      <c r="H108" s="56" t="str">
        <f>IF(Compliance!E18="","",IF(Compliance!F18="","",IF(Compliance!I18="","",INDEX(Scoring!$G$5:$K$13,MATCH(O108,Scoring!$F$5:$F$13,0),MATCH(P108,Scoring!$G$4:$K$4,0)))))</f>
        <v>Adequately controlled</v>
      </c>
      <c r="I108" s="51"/>
      <c r="K108" s="115">
        <f>IF(Compliance!E18="","",IF(Compliance!F18="","",IF(Compliance!I18="","",(VLOOKUP(Compliance!E18,Scales!$E$5:$G$10,3,FALSE)))))</f>
        <v>10</v>
      </c>
      <c r="L108" s="115">
        <f>IF(K108="","",(VLOOKUP(Compliance!F18,Scales!$E$14:$G$19,3,FALSE)))</f>
        <v>6</v>
      </c>
      <c r="M108" s="116">
        <f>Scales!$I$5</f>
        <v>0.5</v>
      </c>
      <c r="N108" s="116">
        <f>Scales!$J$5</f>
        <v>0.5</v>
      </c>
      <c r="O108" s="117">
        <f t="shared" si="7"/>
        <v>8</v>
      </c>
      <c r="P108" s="115" t="str">
        <f>Compliance!I18</f>
        <v>Nearly complete</v>
      </c>
      <c r="Q108" s="118">
        <f>IF(K108="","",IF(L108="","",IF(P108="","",K108*L108*(1-VLOOKUP(P108,Scales!$E$23:$G$27,3,FALSE)))))</f>
        <v>3.0000000000000027</v>
      </c>
    </row>
    <row r="109" spans="3:17" ht="114.75" x14ac:dyDescent="0.2">
      <c r="C109" s="51"/>
      <c r="D109" s="56" t="str">
        <f>IF(Compliance!$D$19="","",Compliance!$D$19)</f>
        <v>Clarification needed about campus policy on departments paying for costs of hiring an international faculty</v>
      </c>
      <c r="E109" s="56" t="str">
        <f>IF(Compliance!$G$19="","",Compliance!$G$19)</f>
        <v xml:space="preserve">Fiscal Affairs and Professional Development unit; Faculty Manual; Faculty Recruitment and Hiring Handbook; Retention, Tenure, and Promotion Policy. Note: lack of consistency with guidelines (Homeland Security Process with Office of International Programs), complicated and expensive rules on what can be paid. </v>
      </c>
      <c r="F109" s="56" t="str">
        <f>IF(Compliance!$J$19="","",Compliance!$J$19)</f>
        <v>Faculty Recruitment and Hiring Handbook</v>
      </c>
      <c r="G109" s="56" t="str">
        <f>IF(Compliance!$K$19="","",Compliance!$K$19)</f>
        <v>HR, Faculty Affairs, Office of International Programs</v>
      </c>
      <c r="H109" s="56" t="str">
        <f>IF(Compliance!E19="","",IF(Compliance!F19="","",IF(Compliance!I19="","",INDEX(Scoring!$G$5:$K$13,MATCH(O109,Scoring!$F$5:$F$13,0),MATCH(P109,Scoring!$G$4:$K$4,0)))))</f>
        <v>Poorly controlled</v>
      </c>
      <c r="I109" s="51"/>
      <c r="K109" s="115">
        <f>IF(Compliance!E19="","",IF(Compliance!F19="","",IF(Compliance!I19="","",(VLOOKUP(Compliance!E19,Scales!$E$5:$G$10,3,FALSE)))))</f>
        <v>8</v>
      </c>
      <c r="L109" s="115">
        <f>IF(K109="","",(VLOOKUP(Compliance!F19,Scales!$E$14:$G$19,3,FALSE)))</f>
        <v>6</v>
      </c>
      <c r="M109" s="116">
        <f>Scales!$I$5</f>
        <v>0.5</v>
      </c>
      <c r="N109" s="116">
        <f>Scales!$J$5</f>
        <v>0.5</v>
      </c>
      <c r="O109" s="117">
        <f t="shared" si="7"/>
        <v>7</v>
      </c>
      <c r="P109" s="115" t="str">
        <f>Compliance!I19</f>
        <v>Minor</v>
      </c>
      <c r="Q109" s="118">
        <f>IF(K109="","",IF(L109="","",IF(P109="","",K109*L109*(1-VLOOKUP(P109,Scales!$E$23:$G$27,3,FALSE)))))</f>
        <v>36</v>
      </c>
    </row>
    <row r="110" spans="3:17" ht="102" x14ac:dyDescent="0.2">
      <c r="C110" s="51"/>
      <c r="D110" s="56" t="str">
        <f>IF(Compliance!$D$20="","",Compliance!$D$20)</f>
        <v>Disclosure of confidential information (personally identifying information (PII) or health care info)</v>
      </c>
      <c r="E110" s="56" t="str">
        <f>IF(Compliance!$G$20="","",Compliance!$G$20)</f>
        <v>Electronic Information Security; Encryption of sensitive information, especially on laptops; Department policies limiting downloads and storage of personal information; Removal of partial information (e.g., partial SSNs); Audit, Risk, Compliance and Ethics Program; Export Controls</v>
      </c>
      <c r="F110" s="56" t="str">
        <f>IF(Compliance!$J$20="","",Compliance!$J$20)</f>
        <v>Monitored and reported at department level.  Notifications to impacted parties generated in compliance with policy; Health Compliance Monitoring</v>
      </c>
      <c r="G110" s="56" t="str">
        <f>IF(Compliance!$K$20="","",Compliance!$K$20)</f>
        <v>HR&amp;D, ORSP, iCIT</v>
      </c>
      <c r="H110" s="56" t="str">
        <f>IF(Compliance!E20="","",IF(Compliance!F20="","",IF(Compliance!I20="","",INDEX(Scoring!$G$5:$K$13,MATCH(O110,Scoring!$F$5:$F$13,0),MATCH(P110,Scoring!$G$4:$K$4,0)))))</f>
        <v>Adequately controlled</v>
      </c>
      <c r="I110" s="51"/>
      <c r="K110" s="115">
        <f>IF(Compliance!E20="","",IF(Compliance!F20="","",IF(Compliance!I20="","",(VLOOKUP(Compliance!E20,Scales!$E$5:$G$10,3,FALSE)))))</f>
        <v>2</v>
      </c>
      <c r="L110" s="115">
        <f>IF(K110="","",(VLOOKUP(Compliance!F20,Scales!$E$14:$G$19,3,FALSE)))</f>
        <v>5</v>
      </c>
      <c r="M110" s="116">
        <f>Scales!$I$5</f>
        <v>0.5</v>
      </c>
      <c r="N110" s="116">
        <f>Scales!$J$5</f>
        <v>0.5</v>
      </c>
      <c r="O110" s="117">
        <f t="shared" si="7"/>
        <v>4</v>
      </c>
      <c r="P110" s="115" t="str">
        <f>Compliance!I20</f>
        <v>Minor</v>
      </c>
      <c r="Q110" s="118">
        <f>IF(K110="","",IF(L110="","",IF(P110="","",K110*L110*(1-VLOOKUP(P110,Scales!$E$23:$G$27,3,FALSE)))))</f>
        <v>7.5</v>
      </c>
    </row>
    <row r="111" spans="3:17" x14ac:dyDescent="0.25">
      <c r="C111" s="51"/>
      <c r="D111" s="51"/>
      <c r="E111" s="51"/>
      <c r="F111" s="51"/>
      <c r="G111" s="51"/>
      <c r="H111" s="51"/>
      <c r="I111" s="51"/>
    </row>
    <row r="112" spans="3:17" x14ac:dyDescent="0.25">
      <c r="C112" s="51"/>
      <c r="D112" s="52"/>
      <c r="E112" s="53"/>
      <c r="F112" s="54"/>
      <c r="G112" s="54"/>
      <c r="H112" s="54"/>
      <c r="I112" s="51"/>
    </row>
    <row r="113" spans="3:17" x14ac:dyDescent="0.25">
      <c r="C113" s="51"/>
      <c r="D113" s="52"/>
      <c r="E113" s="53"/>
      <c r="F113" s="54"/>
      <c r="G113" s="54"/>
      <c r="H113" s="54"/>
      <c r="I113" s="51"/>
    </row>
    <row r="114" spans="3:17" x14ac:dyDescent="0.25">
      <c r="C114" s="51"/>
      <c r="D114" s="52"/>
      <c r="E114" s="53"/>
      <c r="F114" s="54"/>
      <c r="G114" s="54"/>
      <c r="H114" s="54"/>
      <c r="I114" s="51"/>
    </row>
    <row r="115" spans="3:17" x14ac:dyDescent="0.25">
      <c r="C115" s="51"/>
      <c r="D115" s="52"/>
      <c r="E115" s="53"/>
      <c r="F115" s="54"/>
      <c r="G115" s="54"/>
      <c r="H115" s="54"/>
      <c r="I115" s="51"/>
    </row>
    <row r="116" spans="3:17" x14ac:dyDescent="0.25">
      <c r="C116" s="51"/>
      <c r="D116" s="52"/>
      <c r="E116" s="53"/>
      <c r="F116" s="54"/>
      <c r="G116" s="54"/>
      <c r="H116" s="54"/>
      <c r="I116" s="51"/>
    </row>
    <row r="117" spans="3:17" x14ac:dyDescent="0.25">
      <c r="C117" s="51"/>
      <c r="D117" s="52"/>
      <c r="E117" s="53"/>
      <c r="F117" s="54"/>
      <c r="G117" s="54"/>
      <c r="H117" s="54"/>
      <c r="I117" s="51"/>
    </row>
    <row r="118" spans="3:17" x14ac:dyDescent="0.25">
      <c r="C118" s="51"/>
      <c r="D118" s="52"/>
      <c r="E118" s="53"/>
      <c r="F118" s="54"/>
      <c r="G118" s="54"/>
      <c r="H118" s="54"/>
      <c r="I118" s="51"/>
    </row>
    <row r="119" spans="3:17" x14ac:dyDescent="0.25">
      <c r="C119" s="51"/>
      <c r="D119" s="52"/>
      <c r="E119" s="53"/>
      <c r="F119" s="54"/>
      <c r="G119" s="54"/>
      <c r="H119" s="54"/>
      <c r="I119" s="51"/>
    </row>
    <row r="120" spans="3:17" x14ac:dyDescent="0.25">
      <c r="C120" s="51"/>
      <c r="D120" s="52"/>
      <c r="E120" s="53"/>
      <c r="F120" s="54"/>
      <c r="G120" s="54"/>
      <c r="H120" s="54"/>
      <c r="I120" s="51"/>
    </row>
    <row r="121" spans="3:17" x14ac:dyDescent="0.25">
      <c r="C121" s="51"/>
      <c r="D121" s="52"/>
      <c r="E121" s="53"/>
      <c r="F121" s="54"/>
      <c r="G121" s="54"/>
      <c r="H121" s="54"/>
      <c r="I121" s="51"/>
    </row>
    <row r="122" spans="3:17" x14ac:dyDescent="0.25">
      <c r="C122" s="51"/>
      <c r="D122" s="57" t="str">
        <f>Reputational!$D$5</f>
        <v>Reputational Risks</v>
      </c>
      <c r="E122" s="58" t="s">
        <v>86</v>
      </c>
      <c r="F122" s="58" t="s">
        <v>87</v>
      </c>
      <c r="G122" s="58" t="s">
        <v>88</v>
      </c>
      <c r="H122" s="58" t="str">
        <f>H95</f>
        <v>Risk Rating</v>
      </c>
      <c r="I122" s="51"/>
    </row>
    <row r="123" spans="3:17" ht="76.5" x14ac:dyDescent="0.2">
      <c r="C123" s="51"/>
      <c r="D123" s="56" t="str">
        <f>IF(Reputational!$D$6="","",Reputational!$D$6)</f>
        <v>Research misconduct, such as falsification of data or results, or non-disclosure of research dangers</v>
      </c>
      <c r="E123" s="56" t="str">
        <f>IF(Reputational!$G$6="","",Reputational!$G$6)</f>
        <v>Research Compliance and Integrity Offices; Research Compliance Policies (Certifications and Manuals); ARCE; Internal Control Program; Whistle Blower Program; Mandatory Ethics Training</v>
      </c>
      <c r="F123" s="56" t="str">
        <f>IF(Reputational!$J$6="","",Reputational!$J$6)</f>
        <v>Whistle blower system; Claims System; Investigations of allegations of research misconduct</v>
      </c>
      <c r="G123" s="56" t="str">
        <f>IF(Reputational!$K$6="","",Reputational!$K$6)</f>
        <v>Individual Pis</v>
      </c>
      <c r="H123" s="56" t="str">
        <f>IF(Reputational!E6="","",IF(Reputational!F6="","",IF(Reputational!I6="","",INDEX(Scoring!$G$5:$K$13,MATCH(O123,Scoring!$F$5:$F$13,0),MATCH(P123,Scoring!$G$4:$K$4,0)))))</f>
        <v>Potentially over-controlled</v>
      </c>
      <c r="I123" s="51"/>
      <c r="K123" s="115">
        <f>IF(Reputational!E6="","",IF(Reputational!F6="","",IF(Reputational!I6="","",(VLOOKUP(Reputational!E6,Scales!$E$5:$G$10,3,FALSE)))))</f>
        <v>2</v>
      </c>
      <c r="L123" s="115">
        <f>IF(K123="","",(VLOOKUP(Reputational!F6,Scales!$E$14:$G$19,3,FALSE)))</f>
        <v>6</v>
      </c>
      <c r="M123" s="116">
        <f>Scales!$I$5</f>
        <v>0.5</v>
      </c>
      <c r="N123" s="116">
        <f>Scales!$J$5</f>
        <v>0.5</v>
      </c>
      <c r="O123" s="117">
        <f t="shared" ref="O123" si="8">IF(K123="","",IF(L123="","",ROUND(SUMPRODUCT(K123:L123*M123:N123),0)))</f>
        <v>4</v>
      </c>
      <c r="P123" s="115" t="str">
        <f>Reputational!I6</f>
        <v>Significant</v>
      </c>
      <c r="Q123" s="118">
        <f>IF(K123="","",IF(L123="","",IF(P123="","",K123*L123*(1-VLOOKUP(P123,Scales!$E$23:$G$27,3,FALSE)))))</f>
        <v>3</v>
      </c>
    </row>
    <row r="124" spans="3:17" ht="76.5" x14ac:dyDescent="0.2">
      <c r="C124" s="51"/>
      <c r="D124" s="56" t="str">
        <f>IF(Reputational!$D$7="","",Reputational!$D$7)</f>
        <v>Unethical/unapproved human/animal subject research</v>
      </c>
      <c r="E124" s="56" t="str">
        <f>IF(Reputational!$G$7="","",Reputational!$G$7)</f>
        <v>Whistle Blower Program; Institutional Review Boards (IRBs); Institutional Animal Care and Use Policies and Committees; Centers for Animal Alternatives; Education Certification in use of animals or human subjects</v>
      </c>
      <c r="F124" s="56" t="str">
        <f>IF(Reputational!$J$7="","",Reputational!$J$7)</f>
        <v>Protocol review and approval process for human and animal subjects.  Claims System for misusing Human Subject or Animals</v>
      </c>
      <c r="G124" s="56" t="str">
        <f>IF(Reputational!$K$7="","",Reputational!$K$7)</f>
        <v>Counsel's office</v>
      </c>
      <c r="H124" s="56" t="str">
        <f>IF(Reputational!E7="","",IF(Reputational!F7="","",IF(Reputational!I7="","",INDEX(Scoring!$G$5:$K$13,MATCH(O124,Scoring!$F$5:$F$13,0),MATCH(P124,Scoring!$G$4:$K$4,0)))))</f>
        <v>Potentially poorly controlled</v>
      </c>
      <c r="I124" s="51"/>
      <c r="K124" s="115">
        <f>IF(Reputational!E7="","",IF(Reputational!F7="","",IF(Reputational!I7="","",(VLOOKUP(Reputational!E7,Scales!$E$5:$G$10,3,FALSE)))))</f>
        <v>6</v>
      </c>
      <c r="L124" s="115">
        <f>IF(K124="","",(VLOOKUP(Reputational!F7,Scales!$E$14:$G$19,3,FALSE)))</f>
        <v>6</v>
      </c>
      <c r="M124" s="116">
        <f>Scales!$I$5</f>
        <v>0.5</v>
      </c>
      <c r="N124" s="116">
        <f>Scales!$J$5</f>
        <v>0.5</v>
      </c>
      <c r="O124" s="117">
        <f t="shared" ref="O124:O137" si="9">IF(K124="","",IF(L124="","",ROUND(SUMPRODUCT(K124:L124*M124:N124),0)))</f>
        <v>6</v>
      </c>
      <c r="P124" s="115" t="str">
        <f>Reputational!I7</f>
        <v>Minor</v>
      </c>
      <c r="Q124" s="118">
        <f>IF(K124="","",IF(L124="","",IF(P124="","",K124*L124*(1-VLOOKUP(P124,Scales!$E$23:$G$27,3,FALSE)))))</f>
        <v>27</v>
      </c>
    </row>
    <row r="125" spans="3:17" ht="63.75" x14ac:dyDescent="0.2">
      <c r="C125" s="51"/>
      <c r="D125" s="56" t="str">
        <f>IF(Reputational!$D$8="","",Reputational!$D$8)</f>
        <v>Personnel issues or workplace violence</v>
      </c>
      <c r="E125" s="56" t="str">
        <f>IF(Reputational!$G$8="","",Reputational!$G$8)</f>
        <v>Police services; Threat Management Teams and Programs; Employee assistance programs; Mediation Services; Workplace Violence Prevention programs; Policies and training</v>
      </c>
      <c r="F125" s="56" t="str">
        <f>IF(Reputational!$J$8="","",Reputational!$J$8)</f>
        <v>Security alarm monitoring; Claims systems; Law Enforcement Systems; Clery Crime Statistics; Other Crime Statistics</v>
      </c>
      <c r="G125" s="56" t="str">
        <f>IF(Reputational!$K$8="","",Reputational!$K$8)</f>
        <v>HR&amp;D, UWW Police</v>
      </c>
      <c r="H125" s="56" t="str">
        <f>IF(Reputational!E8="","",IF(Reputational!F8="","",IF(Reputational!I8="","",INDEX(Scoring!$G$5:$K$13,MATCH(O125,Scoring!$F$5:$F$13,0),MATCH(P125,Scoring!$G$4:$K$4,0)))))</f>
        <v>Adequately controlled</v>
      </c>
      <c r="I125" s="51"/>
      <c r="K125" s="115">
        <f>IF(Reputational!E8="","",IF(Reputational!F8="","",IF(Reputational!I8="","",(VLOOKUP(Reputational!E8,Scales!$E$5:$G$10,3,FALSE)))))</f>
        <v>2</v>
      </c>
      <c r="L125" s="115">
        <f>IF(K125="","",(VLOOKUP(Reputational!F8,Scales!$E$14:$G$19,3,FALSE)))</f>
        <v>2</v>
      </c>
      <c r="M125" s="116">
        <f>Scales!$I$5</f>
        <v>0.5</v>
      </c>
      <c r="N125" s="116">
        <f>Scales!$J$5</f>
        <v>0.5</v>
      </c>
      <c r="O125" s="117">
        <f t="shared" si="9"/>
        <v>2</v>
      </c>
      <c r="P125" s="115" t="str">
        <f>Reputational!I8</f>
        <v>None</v>
      </c>
      <c r="Q125" s="118">
        <f>IF(K125="","",IF(L125="","",IF(P125="","",K125*L125*(1-VLOOKUP(P125,Scales!$E$23:$G$27,3,FALSE)))))</f>
        <v>4</v>
      </c>
    </row>
    <row r="126" spans="3:17" ht="51" x14ac:dyDescent="0.2">
      <c r="C126" s="51"/>
      <c r="D126" s="56" t="str">
        <f>IF(Reputational!$D$9="","",Reputational!$D$9)</f>
        <v>Sports/public event disturbances</v>
      </c>
      <c r="E126" s="56" t="str">
        <f>IF(Reputational!$G$9="","",Reputational!$G$9)</f>
        <v>Safety &amp; Security programs; Emergency Management; Safety programs such as Safe Party Initiatives, and Community Safety Programs</v>
      </c>
      <c r="F126" s="56" t="str">
        <f>IF(Reputational!$J$9="","",Reputational!$J$9)</f>
        <v>Campus Police Departments; Claims System</v>
      </c>
      <c r="G126" s="56" t="str">
        <f>IF(Reputational!$K$9="","",Reputational!$K$9)</f>
        <v>UWW Police</v>
      </c>
      <c r="H126" s="56" t="str">
        <f>IF(Reputational!E9="","",IF(Reputational!F9="","",IF(Reputational!I9="","",INDEX(Scoring!$G$5:$K$13,MATCH(O126,Scoring!$F$5:$F$13,0),MATCH(P126,Scoring!$G$4:$K$4,0)))))</f>
        <v>Potentially over-controlled</v>
      </c>
      <c r="I126" s="51"/>
      <c r="K126" s="115">
        <f>IF(Reputational!E9="","",IF(Reputational!F9="","",IF(Reputational!I9="","",(VLOOKUP(Reputational!E9,Scales!$E$5:$G$10,3,FALSE)))))</f>
        <v>6</v>
      </c>
      <c r="L126" s="115">
        <f>IF(K126="","",(VLOOKUP(Reputational!F9,Scales!$E$14:$G$19,3,FALSE)))</f>
        <v>4</v>
      </c>
      <c r="M126" s="116">
        <f>Scales!$I$5</f>
        <v>0.5</v>
      </c>
      <c r="N126" s="116">
        <f>Scales!$J$5</f>
        <v>0.5</v>
      </c>
      <c r="O126" s="117">
        <f t="shared" si="9"/>
        <v>5</v>
      </c>
      <c r="P126" s="115" t="str">
        <f>Reputational!I9</f>
        <v>Significant</v>
      </c>
      <c r="Q126" s="118">
        <f>IF(K126="","",IF(L126="","",IF(P126="","",K126*L126*(1-VLOOKUP(P126,Scales!$E$23:$G$27,3,FALSE)))))</f>
        <v>6</v>
      </c>
    </row>
    <row r="127" spans="3:17" ht="25.5" x14ac:dyDescent="0.2">
      <c r="C127" s="51"/>
      <c r="D127" s="56" t="str">
        <f>IF(Reputational!$D$10="","",Reputational!$D$10)</f>
        <v>Student mental health - changing emotional climate</v>
      </c>
      <c r="E127" s="56" t="str">
        <f>IF(Reputational!$G$10="","",Reputational!$G$10)</f>
        <v>Student Health Clinics; Threat Management Team; Student Affairs</v>
      </c>
      <c r="F127" s="56" t="str">
        <f>IF(Reputational!$J$10="","",Reputational!$J$10)</f>
        <v>Reported at a department level</v>
      </c>
      <c r="G127" s="56" t="str">
        <f>IF(Reputational!$K$10="","",Reputational!$K$10)</f>
        <v>Medical services, Dean of Students, Student Affairs</v>
      </c>
      <c r="H127" s="56" t="str">
        <f>IF(Reputational!E10="","",IF(Reputational!F10="","",IF(Reputational!I10="","",INDEX(Scoring!$G$5:$K$13,MATCH(O127,Scoring!$F$5:$F$13,0),MATCH(P127,Scoring!$G$4:$K$4,0)))))</f>
        <v>Potentially over-controlled</v>
      </c>
      <c r="I127" s="51"/>
      <c r="K127" s="115">
        <f>IF(Reputational!E10="","",IF(Reputational!F10="","",IF(Reputational!I10="","",(VLOOKUP(Reputational!E10,Scales!$E$5:$G$10,3,FALSE)))))</f>
        <v>2</v>
      </c>
      <c r="L127" s="115">
        <f>IF(K127="","",(VLOOKUP(Reputational!F10,Scales!$E$14:$G$19,3,FALSE)))</f>
        <v>5</v>
      </c>
      <c r="M127" s="116">
        <f>Scales!$I$5</f>
        <v>0.5</v>
      </c>
      <c r="N127" s="116">
        <f>Scales!$J$5</f>
        <v>0.5</v>
      </c>
      <c r="O127" s="117">
        <f t="shared" si="9"/>
        <v>4</v>
      </c>
      <c r="P127" s="115" t="str">
        <f>Reputational!I10</f>
        <v>Moderate</v>
      </c>
      <c r="Q127" s="118">
        <f>IF(K127="","",IF(L127="","",IF(P127="","",K127*L127*(1-VLOOKUP(P127,Scales!$E$23:$G$27,3,FALSE)))))</f>
        <v>5</v>
      </c>
    </row>
    <row r="128" spans="3:17" ht="25.5" x14ac:dyDescent="0.2">
      <c r="C128" s="51"/>
      <c r="D128" s="56" t="str">
        <f>IF(Reputational!$D$11="","",Reputational!$D$11)</f>
        <v>Inappropriate athletic recruiting</v>
      </c>
      <c r="E128" s="56" t="str">
        <f>IF(Reputational!$G$11="","",Reputational!$G$11)</f>
        <v>Conflict of Interest Policies; NCAA Regulations; Internal Audit Review</v>
      </c>
      <c r="F128" s="56" t="str">
        <f>IF(Reputational!$J$11="","",Reputational!$J$11)</f>
        <v>Claims System, UWW Action</v>
      </c>
      <c r="G128" s="56" t="str">
        <f>IF(Reputational!$K$11="","",Reputational!$K$11)</f>
        <v>Sports and Recreation, HR&amp;D</v>
      </c>
      <c r="H128" s="56" t="str">
        <f>IF(Reputational!E11="","",IF(Reputational!F11="","",IF(Reputational!I11="","",INDEX(Scoring!$G$5:$K$13,MATCH(O128,Scoring!$F$5:$F$13,0),MATCH(P128,Scoring!$G$4:$K$4,0)))))</f>
        <v>Potentially over-controlled</v>
      </c>
      <c r="I128" s="51"/>
      <c r="K128" s="115">
        <f>IF(Reputational!E11="","",IF(Reputational!F11="","",IF(Reputational!I11="","",(VLOOKUP(Reputational!E11,Scales!$E$5:$G$10,3,FALSE)))))</f>
        <v>2</v>
      </c>
      <c r="L128" s="115">
        <f>IF(K128="","",(VLOOKUP(Reputational!F11,Scales!$E$14:$G$19,3,FALSE)))</f>
        <v>4</v>
      </c>
      <c r="M128" s="116">
        <f>Scales!$I$5</f>
        <v>0.5</v>
      </c>
      <c r="N128" s="116">
        <f>Scales!$J$5</f>
        <v>0.5</v>
      </c>
      <c r="O128" s="117">
        <f t="shared" si="9"/>
        <v>3</v>
      </c>
      <c r="P128" s="115" t="str">
        <f>Reputational!I11</f>
        <v>Nearly complete</v>
      </c>
      <c r="Q128" s="118">
        <f>IF(K128="","",IF(L128="","",IF(P128="","",K128*L128*(1-VLOOKUP(P128,Scales!$E$23:$G$27,3,FALSE)))))</f>
        <v>0.40000000000000036</v>
      </c>
    </row>
    <row r="129" spans="3:17" ht="63.75" x14ac:dyDescent="0.2">
      <c r="C129" s="51"/>
      <c r="D129" s="56" t="str">
        <f>IF(Reputational!$D$12="","",Reputational!$D$12)</f>
        <v>Protest Response by University</v>
      </c>
      <c r="E129" s="56" t="str">
        <f>IF(Reputational!$G$12="","",Reputational!$G$12)</f>
        <v>UWW Police Department Policies; UWW Police Department personnel are trained and equipped for civil unrest. Work collaboratively with other UWW departments, such as Student Affairs.</v>
      </c>
      <c r="F129" s="56" t="str">
        <f>IF(Reputational!$J$12="","",Reputational!$J$12)</f>
        <v>UWW Police Department Security and Fire Safety Annual Report. UWW Police Department is a 24/7/365 operation. Direct reporting of civil unrest to UWW Police Department.</v>
      </c>
      <c r="G129" s="56" t="str">
        <f>IF(Reputational!$K$12="","",Reputational!$K$12)</f>
        <v>UWW Police, Student Affairs</v>
      </c>
      <c r="H129" s="56" t="str">
        <f>IF(Reputational!E12="","",IF(Reputational!F12="","",IF(Reputational!I12="","",INDEX(Scoring!$G$5:$K$13,MATCH(O129,Scoring!$F$5:$F$13,0),MATCH(P129,Scoring!$G$4:$K$4,0)))))</f>
        <v>Adequately controlled</v>
      </c>
      <c r="I129" s="51"/>
      <c r="K129" s="115">
        <f>IF(Reputational!E12="","",IF(Reputational!F12="","",IF(Reputational!I12="","",(VLOOKUP(Reputational!E12,Scales!$E$5:$G$10,3,FALSE)))))</f>
        <v>10</v>
      </c>
      <c r="L129" s="115">
        <f>IF(K129="","",(VLOOKUP(Reputational!F12,Scales!$E$14:$G$19,3,FALSE)))</f>
        <v>6</v>
      </c>
      <c r="M129" s="116">
        <f>Scales!$I$5</f>
        <v>0.5</v>
      </c>
      <c r="N129" s="116">
        <f>Scales!$J$5</f>
        <v>0.5</v>
      </c>
      <c r="O129" s="117">
        <f t="shared" si="9"/>
        <v>8</v>
      </c>
      <c r="P129" s="115" t="str">
        <f>Reputational!I12</f>
        <v>Significant</v>
      </c>
      <c r="Q129" s="118">
        <f>IF(K129="","",IF(L129="","",IF(P129="","",K129*L129*(1-VLOOKUP(P129,Scales!$E$23:$G$27,3,FALSE)))))</f>
        <v>15</v>
      </c>
    </row>
    <row r="130" spans="3:17" ht="38.25" x14ac:dyDescent="0.2">
      <c r="C130" s="51"/>
      <c r="D130" s="56" t="str">
        <f>IF(Reputational!$D$13="","",Reputational!$D$13)</f>
        <v>General safety and security OFF campus, i.e. International Field Research, Foreign Travel</v>
      </c>
      <c r="E130" s="56" t="str">
        <f>IF(Reputational!$G$13="","",Reputational!$G$13)</f>
        <v>Safety &amp; Security programs; Emergency Management; Travel Insurance Program</v>
      </c>
      <c r="F130" s="56" t="str">
        <f>IF(Reputational!$J$13="","",Reputational!$J$13)</f>
        <v>UWW Travel system</v>
      </c>
      <c r="G130" s="56" t="str">
        <f>IF(Reputational!$K$13="","",Reputational!$K$13)</f>
        <v>Risk Management</v>
      </c>
      <c r="H130" s="56" t="str">
        <f>IF(Reputational!E13="","",IF(Reputational!F13="","",IF(Reputational!I13="","",INDEX(Scoring!$G$5:$K$13,MATCH(O130,Scoring!$F$5:$F$13,0),MATCH(P130,Scoring!$G$4:$K$4,0)))))</f>
        <v>Adequately controlled</v>
      </c>
      <c r="I130" s="51"/>
      <c r="K130" s="115">
        <f>IF(Reputational!E13="","",IF(Reputational!F13="","",IF(Reputational!I13="","",(VLOOKUP(Reputational!E13,Scales!$E$5:$G$10,3,FALSE)))))</f>
        <v>8</v>
      </c>
      <c r="L130" s="115">
        <f>IF(K130="","",(VLOOKUP(Reputational!F13,Scales!$E$14:$G$19,3,FALSE)))</f>
        <v>8</v>
      </c>
      <c r="M130" s="116">
        <f>Scales!$I$5</f>
        <v>0.5</v>
      </c>
      <c r="N130" s="116">
        <f>Scales!$J$5</f>
        <v>0.5</v>
      </c>
      <c r="O130" s="117">
        <f t="shared" si="9"/>
        <v>8</v>
      </c>
      <c r="P130" s="115" t="str">
        <f>Reputational!I13</f>
        <v>Significant</v>
      </c>
      <c r="Q130" s="118">
        <f>IF(K130="","",IF(L130="","",IF(P130="","",K130*L130*(1-VLOOKUP(P130,Scales!$E$23:$G$27,3,FALSE)))))</f>
        <v>16</v>
      </c>
    </row>
    <row r="131" spans="3:17" ht="63.75" x14ac:dyDescent="0.2">
      <c r="C131" s="51"/>
      <c r="D131" s="56" t="str">
        <f>IF(Reputational!$D$14="","",Reputational!$D$14)</f>
        <v>General safety and security, on campus</v>
      </c>
      <c r="E131" s="56" t="str">
        <f>IF(Reputational!$G$14="","",Reputational!$G$14)</f>
        <v>Safety &amp; Security programs; Emergency Management; Make Safety Happen Programs; Background checks; Safety programs such as Safe Party Initiatives, and Community Safety Programs</v>
      </c>
      <c r="F131" s="56" t="str">
        <f>IF(Reputational!$J$14="","",Reputational!$J$14)</f>
        <v>Business Intelligence System; looking to deploy People Locator System wide; Claims and Incident Reporting System</v>
      </c>
      <c r="G131" s="56" t="str">
        <f>IF(Reputational!$K$14="","",Reputational!$K$14)</f>
        <v>UWW Police, Risk Management</v>
      </c>
      <c r="H131" s="56" t="str">
        <f>IF(Reputational!E14="","",IF(Reputational!F14="","",IF(Reputational!I14="","",INDEX(Scoring!$G$5:$K$13,MATCH(O131,Scoring!$F$5:$F$13,0),MATCH(P131,Scoring!$G$4:$K$4,0)))))</f>
        <v>Adequately controlled</v>
      </c>
      <c r="I131" s="51"/>
      <c r="K131" s="115">
        <f>IF(Reputational!E14="","",IF(Reputational!F14="","",IF(Reputational!I14="","",(VLOOKUP(Reputational!E14,Scales!$E$5:$G$10,3,FALSE)))))</f>
        <v>8</v>
      </c>
      <c r="L131" s="115">
        <f>IF(K131="","",(VLOOKUP(Reputational!F14,Scales!$E$14:$G$19,3,FALSE)))</f>
        <v>8</v>
      </c>
      <c r="M131" s="116">
        <f>Scales!$I$5</f>
        <v>0.5</v>
      </c>
      <c r="N131" s="116">
        <f>Scales!$J$5</f>
        <v>0.5</v>
      </c>
      <c r="O131" s="117">
        <f t="shared" si="9"/>
        <v>8</v>
      </c>
      <c r="P131" s="115" t="str">
        <f>Reputational!I14</f>
        <v>Significant</v>
      </c>
      <c r="Q131" s="118">
        <f>IF(K131="","",IF(L131="","",IF(P131="","",K131*L131*(1-VLOOKUP(P131,Scales!$E$23:$G$27,3,FALSE)))))</f>
        <v>16</v>
      </c>
    </row>
    <row r="132" spans="3:17" ht="76.5" x14ac:dyDescent="0.2">
      <c r="C132" s="51"/>
      <c r="D132" s="56" t="str">
        <f>IF(Reputational!$D$15="","",Reputational!$D$15)</f>
        <v>Minors on Campus and Off Campus</v>
      </c>
      <c r="E132" s="56" t="str">
        <f>IF(Reputational!$G$15="","",Reputational!$G$15)</f>
        <v>For summer camps and similar events maintain due diligence, pre-departure orientation, appropriate Risk Management procedure (insurance, waiver, etc.) and background check chaperones.</v>
      </c>
      <c r="F132" s="56" t="str">
        <f>IF(Reputational!$J$15="","",Reputational!$J$15)</f>
        <v>Records maintained by UWW Camps and Conferences.  Students may not depart until they participate in the orientation, purchase the required insurance, and their parents/guardians signed the Release of Liability Form.</v>
      </c>
      <c r="G132" s="56" t="str">
        <f>IF(Reputational!$K$15="","",Reputational!$K$15)</f>
        <v>UWW Police, Risk Management, Continuing Education</v>
      </c>
      <c r="H132" s="56" t="str">
        <f>IF(Reputational!E15="","",IF(Reputational!F15="","",IF(Reputational!I15="","",INDEX(Scoring!$G$5:$K$13,MATCH(O132,Scoring!$F$5:$F$13,0),MATCH(P132,Scoring!$G$4:$K$4,0)))))</f>
        <v>Adequately controlled</v>
      </c>
      <c r="I132" s="51"/>
      <c r="K132" s="115">
        <f>IF(Reputational!E15="","",IF(Reputational!F15="","",IF(Reputational!I15="","",(VLOOKUP(Reputational!E15,Scales!$E$5:$G$10,3,FALSE)))))</f>
        <v>8</v>
      </c>
      <c r="L132" s="115">
        <f>IF(K132="","",(VLOOKUP(Reputational!F15,Scales!$E$14:$G$19,3,FALSE)))</f>
        <v>6</v>
      </c>
      <c r="M132" s="116">
        <f>Scales!$I$5</f>
        <v>0.5</v>
      </c>
      <c r="N132" s="116">
        <f>Scales!$J$5</f>
        <v>0.5</v>
      </c>
      <c r="O132" s="117">
        <f t="shared" si="9"/>
        <v>7</v>
      </c>
      <c r="P132" s="115" t="str">
        <f>Reputational!I15</f>
        <v>Significant</v>
      </c>
      <c r="Q132" s="118">
        <f>IF(K132="","",IF(L132="","",IF(P132="","",K132*L132*(1-VLOOKUP(P132,Scales!$E$23:$G$27,3,FALSE)))))</f>
        <v>12</v>
      </c>
    </row>
    <row r="133" spans="3:17" x14ac:dyDescent="0.2">
      <c r="C133" s="51"/>
      <c r="D133" s="56" t="str">
        <f>IF(Reputational!$D$16="","",Reputational!$D$16)</f>
        <v/>
      </c>
      <c r="E133" s="56" t="str">
        <f>IF(Reputational!$G$16="","",Reputational!$G$16)</f>
        <v/>
      </c>
      <c r="F133" s="56" t="str">
        <f>IF(Reputational!$J$16="","",Reputational!$J$16)</f>
        <v/>
      </c>
      <c r="G133" s="56" t="str">
        <f>IF(Reputational!$K$16="","",Reputational!$K$16)</f>
        <v/>
      </c>
      <c r="H133" s="56" t="str">
        <f>IF(Reputational!E16="","",IF(Reputational!F16="","",IF(Reputational!I16="","",INDEX(Scoring!$G$5:$K$13,MATCH(O133,Scoring!$F$5:$F$13,0),MATCH(P133,Scoring!$G$4:$K$4,0)))))</f>
        <v/>
      </c>
      <c r="I133" s="51"/>
      <c r="K133" s="115" t="str">
        <f>IF(Reputational!E16="","",IF(Reputational!F16="","",IF(Reputational!I16="","",(VLOOKUP(Reputational!E16,Scales!$E$5:$G$10,3,FALSE)))))</f>
        <v/>
      </c>
      <c r="L133" s="115" t="str">
        <f>IF(K133="","",(VLOOKUP(Reputational!F16,Scales!$E$14:$G$19,3,FALSE)))</f>
        <v/>
      </c>
      <c r="M133" s="116">
        <f>Scales!$I$5</f>
        <v>0.5</v>
      </c>
      <c r="N133" s="116">
        <f>Scales!$J$5</f>
        <v>0.5</v>
      </c>
      <c r="O133" s="117" t="str">
        <f t="shared" si="9"/>
        <v/>
      </c>
      <c r="P133" s="115">
        <f>Reputational!I16</f>
        <v>0</v>
      </c>
      <c r="Q133" s="118" t="str">
        <f>IF(K133="","",IF(L133="","",IF(P133="","",K133*L133*(1-VLOOKUP(P133,Scales!$E$23:$G$27,3,FALSE)))))</f>
        <v/>
      </c>
    </row>
    <row r="134" spans="3:17" x14ac:dyDescent="0.2">
      <c r="C134" s="51"/>
      <c r="D134" s="56" t="str">
        <f>IF(Reputational!$D$17="","",Reputational!$D$17)</f>
        <v/>
      </c>
      <c r="E134" s="56" t="str">
        <f>IF(Reputational!$G$17="","",Reputational!$G$17)</f>
        <v/>
      </c>
      <c r="F134" s="56" t="str">
        <f>IF(Reputational!$J$17="","",Reputational!$J$17)</f>
        <v/>
      </c>
      <c r="G134" s="56" t="str">
        <f>IF(Reputational!$K$17="","",Reputational!$K$17)</f>
        <v/>
      </c>
      <c r="H134" s="56" t="str">
        <f>IF(Reputational!E17="","",IF(Reputational!F17="","",IF(Reputational!I17="","",INDEX(Scoring!$G$5:$K$13,MATCH(O134,Scoring!$F$5:$F$13,0),MATCH(P134,Scoring!$G$4:$K$4,0)))))</f>
        <v/>
      </c>
      <c r="I134" s="51"/>
      <c r="K134" s="115" t="str">
        <f>IF(Reputational!E17="","",IF(Reputational!F17="","",IF(Reputational!I17="","",(VLOOKUP(Reputational!E17,Scales!$E$5:$G$10,3,FALSE)))))</f>
        <v/>
      </c>
      <c r="L134" s="115" t="str">
        <f>IF(K134="","",(VLOOKUP(Reputational!F17,Scales!$E$14:$G$19,3,FALSE)))</f>
        <v/>
      </c>
      <c r="M134" s="116">
        <f>Scales!$I$5</f>
        <v>0.5</v>
      </c>
      <c r="N134" s="116">
        <f>Scales!$J$5</f>
        <v>0.5</v>
      </c>
      <c r="O134" s="117" t="str">
        <f t="shared" si="9"/>
        <v/>
      </c>
      <c r="P134" s="115">
        <f>Reputational!I17</f>
        <v>0</v>
      </c>
      <c r="Q134" s="118" t="str">
        <f>IF(K134="","",IF(L134="","",IF(P134="","",K134*L134*(1-VLOOKUP(P134,Scales!$E$23:$G$27,3,FALSE)))))</f>
        <v/>
      </c>
    </row>
    <row r="135" spans="3:17" x14ac:dyDescent="0.2">
      <c r="C135" s="51"/>
      <c r="D135" s="56" t="str">
        <f>IF(Reputational!$D$18="","",Reputational!$D$18)</f>
        <v/>
      </c>
      <c r="E135" s="56" t="str">
        <f>IF(Reputational!$G$18="","",Reputational!$G$18)</f>
        <v/>
      </c>
      <c r="F135" s="56" t="str">
        <f>IF(Reputational!$J$18="","",Reputational!$J$18)</f>
        <v/>
      </c>
      <c r="G135" s="56" t="str">
        <f>IF(Reputational!$K$18="","",Reputational!$K$18)</f>
        <v/>
      </c>
      <c r="H135" s="56" t="str">
        <f>IF(Reputational!E18="","",IF(Reputational!F18="","",IF(Reputational!I18="","",INDEX(Scoring!$G$5:$K$13,MATCH(O135,Scoring!$F$5:$F$13,0),MATCH(P135,Scoring!$G$4:$K$4,0)))))</f>
        <v/>
      </c>
      <c r="I135" s="51"/>
      <c r="K135" s="115" t="str">
        <f>IF(Reputational!E18="","",IF(Reputational!F18="","",IF(Reputational!I18="","",(VLOOKUP(Reputational!E18,Scales!$E$5:$G$10,3,FALSE)))))</f>
        <v/>
      </c>
      <c r="L135" s="115" t="str">
        <f>IF(K135="","",(VLOOKUP(Reputational!F18,Scales!$E$14:$G$19,3,FALSE)))</f>
        <v/>
      </c>
      <c r="M135" s="116">
        <f>Scales!$I$5</f>
        <v>0.5</v>
      </c>
      <c r="N135" s="116">
        <f>Scales!$J$5</f>
        <v>0.5</v>
      </c>
      <c r="O135" s="117" t="str">
        <f t="shared" si="9"/>
        <v/>
      </c>
      <c r="P135" s="115">
        <f>Reputational!I18</f>
        <v>0</v>
      </c>
      <c r="Q135" s="118" t="str">
        <f>IF(K135="","",IF(L135="","",IF(P135="","",K135*L135*(1-VLOOKUP(P135,Scales!$E$23:$G$27,3,FALSE)))))</f>
        <v/>
      </c>
    </row>
    <row r="136" spans="3:17" x14ac:dyDescent="0.2">
      <c r="C136" s="51"/>
      <c r="D136" s="56" t="str">
        <f>IF(Reputational!$D$19="","",Reputational!$D$19)</f>
        <v/>
      </c>
      <c r="E136" s="56" t="str">
        <f>IF(Reputational!$G$19="","",Reputational!$G$19)</f>
        <v/>
      </c>
      <c r="F136" s="56" t="str">
        <f>IF(Reputational!$J$19="","",Reputational!$J$19)</f>
        <v/>
      </c>
      <c r="G136" s="56" t="str">
        <f>IF(Reputational!$K$19="","",Reputational!$K$19)</f>
        <v/>
      </c>
      <c r="H136" s="56" t="str">
        <f>IF(Reputational!E19="","",IF(Reputational!F19="","",IF(Reputational!I19="","",INDEX(Scoring!$G$5:$K$13,MATCH(O136,Scoring!$F$5:$F$13,0),MATCH(P136,Scoring!$G$4:$K$4,0)))))</f>
        <v/>
      </c>
      <c r="I136" s="51"/>
      <c r="K136" s="115" t="str">
        <f>IF(Reputational!E19="","",IF(Reputational!F19="","",IF(Reputational!I19="","",(VLOOKUP(Reputational!E19,Scales!$E$5:$G$10,3,FALSE)))))</f>
        <v/>
      </c>
      <c r="L136" s="115" t="str">
        <f>IF(K136="","",(VLOOKUP(Reputational!F19,Scales!$E$14:$G$19,3,FALSE)))</f>
        <v/>
      </c>
      <c r="M136" s="116">
        <f>Scales!$I$5</f>
        <v>0.5</v>
      </c>
      <c r="N136" s="116">
        <f>Scales!$J$5</f>
        <v>0.5</v>
      </c>
      <c r="O136" s="117" t="str">
        <f t="shared" si="9"/>
        <v/>
      </c>
      <c r="P136" s="115">
        <f>Reputational!I19</f>
        <v>0</v>
      </c>
      <c r="Q136" s="118" t="str">
        <f>IF(K136="","",IF(L136="","",IF(P136="","",K136*L136*(1-VLOOKUP(P136,Scales!$E$23:$G$27,3,FALSE)))))</f>
        <v/>
      </c>
    </row>
    <row r="137" spans="3:17" x14ac:dyDescent="0.2">
      <c r="C137" s="51"/>
      <c r="D137" s="56" t="str">
        <f>IF(Reputational!$D$20="","",Reputational!$D$20)</f>
        <v/>
      </c>
      <c r="E137" s="56" t="str">
        <f>IF(Reputational!$G$20="","",Reputational!$G$20)</f>
        <v/>
      </c>
      <c r="F137" s="56" t="str">
        <f>IF(Reputational!$J$20="","",Reputational!$J$20)</f>
        <v/>
      </c>
      <c r="G137" s="56" t="str">
        <f>IF(Reputational!$K$20="","",Reputational!$K$20)</f>
        <v/>
      </c>
      <c r="H137" s="56" t="str">
        <f>IF(Reputational!E20="","",IF(Reputational!F20="","",IF(Reputational!I20="","",INDEX(Scoring!$G$5:$K$13,MATCH(O137,Scoring!$F$5:$F$13,0),MATCH(P137,Scoring!$G$4:$K$4,0)))))</f>
        <v/>
      </c>
      <c r="I137" s="51"/>
      <c r="K137" s="115" t="str">
        <f>IF(Reputational!E20="","",IF(Reputational!F20="","",IF(Reputational!I20="","",(VLOOKUP(Reputational!E20,Scales!$E$5:$G$10,3,FALSE)))))</f>
        <v/>
      </c>
      <c r="L137" s="115" t="str">
        <f>IF(K137="","",(VLOOKUP(Reputational!F20,Scales!$E$14:$G$19,3,FALSE)))</f>
        <v/>
      </c>
      <c r="M137" s="116">
        <f>Scales!$I$5</f>
        <v>0.5</v>
      </c>
      <c r="N137" s="116">
        <f>Scales!$J$5</f>
        <v>0.5</v>
      </c>
      <c r="O137" s="117" t="str">
        <f t="shared" si="9"/>
        <v/>
      </c>
      <c r="P137" s="115">
        <f>Reputational!I20</f>
        <v>0</v>
      </c>
      <c r="Q137" s="118" t="str">
        <f>IF(K137="","",IF(L137="","",IF(P137="","",K137*L137*(1-VLOOKUP(P137,Scales!$E$23:$G$27,3,FALSE)))))</f>
        <v/>
      </c>
    </row>
    <row r="138" spans="3:17" x14ac:dyDescent="0.25">
      <c r="C138" s="51"/>
      <c r="D138" s="51"/>
      <c r="E138" s="51"/>
      <c r="F138" s="51"/>
      <c r="G138" s="51"/>
      <c r="H138" s="51"/>
      <c r="I138" s="51"/>
    </row>
    <row r="139" spans="3:17" x14ac:dyDescent="0.25">
      <c r="C139" s="51"/>
      <c r="D139" s="52"/>
      <c r="E139" s="53"/>
      <c r="F139" s="54"/>
      <c r="G139" s="54"/>
      <c r="H139" s="54"/>
      <c r="I139" s="51"/>
    </row>
    <row r="140" spans="3:17" x14ac:dyDescent="0.25">
      <c r="C140" s="51"/>
      <c r="D140" s="52"/>
      <c r="E140" s="53"/>
      <c r="F140" s="54"/>
      <c r="G140" s="54"/>
      <c r="H140" s="54"/>
      <c r="I140" s="51"/>
    </row>
    <row r="141" spans="3:17" x14ac:dyDescent="0.25">
      <c r="C141" s="51"/>
      <c r="D141" s="52"/>
      <c r="E141" s="53"/>
      <c r="F141" s="54"/>
      <c r="G141" s="54"/>
      <c r="H141" s="54"/>
      <c r="I141" s="51"/>
    </row>
    <row r="142" spans="3:17" x14ac:dyDescent="0.25">
      <c r="C142" s="51"/>
      <c r="D142" s="52"/>
      <c r="E142" s="53"/>
      <c r="F142" s="54"/>
      <c r="G142" s="54"/>
      <c r="H142" s="54"/>
      <c r="I142" s="51"/>
    </row>
    <row r="143" spans="3:17" x14ac:dyDescent="0.25">
      <c r="C143" s="51"/>
      <c r="D143" s="52"/>
      <c r="E143" s="53"/>
      <c r="F143" s="54"/>
      <c r="G143" s="54"/>
      <c r="H143" s="54"/>
      <c r="I143" s="51"/>
    </row>
    <row r="144" spans="3:17" x14ac:dyDescent="0.25">
      <c r="C144" s="51"/>
      <c r="D144" s="52"/>
      <c r="E144" s="53"/>
      <c r="F144" s="54"/>
      <c r="G144" s="54"/>
      <c r="H144" s="54"/>
      <c r="I144" s="51"/>
    </row>
    <row r="145" spans="3:17" x14ac:dyDescent="0.25">
      <c r="C145" s="51"/>
      <c r="D145" s="52"/>
      <c r="E145" s="53"/>
      <c r="F145" s="54"/>
      <c r="G145" s="54"/>
      <c r="H145" s="54"/>
      <c r="I145" s="51"/>
    </row>
    <row r="146" spans="3:17" x14ac:dyDescent="0.25">
      <c r="C146" s="51"/>
      <c r="D146" s="52"/>
      <c r="E146" s="53"/>
      <c r="F146" s="54"/>
      <c r="G146" s="54"/>
      <c r="H146" s="54"/>
      <c r="I146" s="51"/>
    </row>
    <row r="147" spans="3:17" x14ac:dyDescent="0.25">
      <c r="C147" s="51"/>
      <c r="D147" s="52"/>
      <c r="E147" s="53"/>
      <c r="F147" s="54"/>
      <c r="G147" s="54"/>
      <c r="H147" s="54"/>
      <c r="I147" s="51"/>
    </row>
    <row r="148" spans="3:17" x14ac:dyDescent="0.25">
      <c r="C148" s="51"/>
      <c r="D148" s="52"/>
      <c r="E148" s="53"/>
      <c r="F148" s="54"/>
      <c r="G148" s="54"/>
      <c r="H148" s="54"/>
      <c r="I148" s="51"/>
    </row>
    <row r="149" spans="3:17" x14ac:dyDescent="0.25">
      <c r="C149" s="51"/>
      <c r="D149" s="57" t="str">
        <f>Reporting!$D$5</f>
        <v>Reporting Risks</v>
      </c>
      <c r="E149" s="58" t="s">
        <v>86</v>
      </c>
      <c r="F149" s="58" t="s">
        <v>87</v>
      </c>
      <c r="G149" s="58" t="s">
        <v>88</v>
      </c>
      <c r="H149" s="58" t="str">
        <f>H122</f>
        <v>Risk Rating</v>
      </c>
      <c r="I149" s="51"/>
    </row>
    <row r="150" spans="3:17" ht="63.75" x14ac:dyDescent="0.2">
      <c r="C150" s="51"/>
      <c r="D150" s="56" t="str">
        <f>IF(Reporting!$D$6="","",Reporting!$D$6)</f>
        <v>Failure to maintain equipment inventories</v>
      </c>
      <c r="E150" s="56" t="str">
        <f>IF(Reporting!$G$6="","",Reporting!$G$6)</f>
        <v xml:space="preserve">Equipment Management Policies; Internal Audit Review </v>
      </c>
      <c r="F150" s="56" t="str">
        <f>IF(Reporting!$J$6="","",Reporting!$J$6)</f>
        <v>Maintenance Insurance Program; looking to deploy the included equipment inventory database system-wide; Periodic physical inventories and certifications of equipment</v>
      </c>
      <c r="G150" s="56" t="str">
        <f>IF(Reporting!$K$6="","",Reporting!$K$6)</f>
        <v>Individual Pis</v>
      </c>
      <c r="H150" s="56" t="str">
        <f>IF(Reporting!E6="","",IF(Reporting!F6="","",IF(Reporting!I6="","",INDEX(Scoring!$G$5:$K$13,MATCH(O150,Scoring!$F$5:$F$13,0),MATCH(P150,Scoring!$G$4:$K$4,0)))))</f>
        <v>Potentially over-controlled</v>
      </c>
      <c r="I150" s="51"/>
      <c r="K150" s="115">
        <f>IF(Reporting!E6="","",IF(Reporting!F6="","",IF(Reporting!I6="","",(VLOOKUP(Reporting!E6,Scales!$E$5:$G$10,3,FALSE)))))</f>
        <v>5</v>
      </c>
      <c r="L150" s="115">
        <f>IF(K150="","",(VLOOKUP(Reporting!F6,Scales!$E$14:$G$19,3,FALSE)))</f>
        <v>2</v>
      </c>
      <c r="M150" s="116">
        <f>Scales!$I$5</f>
        <v>0.5</v>
      </c>
      <c r="N150" s="116">
        <f>Scales!$J$5</f>
        <v>0.5</v>
      </c>
      <c r="O150" s="117">
        <f t="shared" ref="O150" si="10">IF(K150="","",IF(L150="","",ROUND(SUMPRODUCT(K150:L150*M150:N150),0)))</f>
        <v>4</v>
      </c>
      <c r="P150" s="115" t="str">
        <f>Reporting!I6</f>
        <v>Nearly complete</v>
      </c>
      <c r="Q150" s="118">
        <f>IF(K150="","",IF(L150="","",IF(P150="","",K150*L150*(1-VLOOKUP(P150,Scales!$E$23:$G$27,3,FALSE)))))</f>
        <v>0.50000000000000044</v>
      </c>
    </row>
    <row r="151" spans="3:17" ht="51" x14ac:dyDescent="0.2">
      <c r="C151" s="51"/>
      <c r="D151" s="56" t="str">
        <f>IF(Reporting!$D$7="","",Reporting!$D$7)</f>
        <v>Sub-recipients not managed appropriately</v>
      </c>
      <c r="E151" s="56" t="str">
        <f>IF(Reporting!$G$7="","",Reporting!$G$7)</f>
        <v>UWW Operating Guidance (Contracts and Grants Manual on Subrecipient Monitoring); Training and Best Practices documents; Internal Audit Review;</v>
      </c>
      <c r="F151" s="56" t="str">
        <f>IF(Reporting!$J$7="","",Reporting!$J$7)</f>
        <v>Reported at department level; OMB Circular A-133 Audit performed annually by external auditors</v>
      </c>
      <c r="G151" s="56" t="str">
        <f>IF(Reporting!$K$7="","",Reporting!$K$7)</f>
        <v>Administration</v>
      </c>
      <c r="H151" s="56" t="str">
        <f>IF(Reporting!E7="","",IF(Reporting!F7="","",IF(Reporting!I7="","",INDEX(Scoring!$G$5:$K$13,MATCH(O151,Scoring!$F$5:$F$13,0),MATCH(P151,Scoring!$G$4:$K$4,0)))))</f>
        <v>Adequately controlled</v>
      </c>
      <c r="I151" s="51"/>
      <c r="K151" s="115">
        <f>IF(Reporting!E7="","",IF(Reporting!F7="","",IF(Reporting!I7="","",(VLOOKUP(Reporting!E7,Scales!$E$5:$G$10,3,FALSE)))))</f>
        <v>5</v>
      </c>
      <c r="L151" s="115">
        <f>IF(K151="","",(VLOOKUP(Reporting!F7,Scales!$E$14:$G$19,3,FALSE)))</f>
        <v>10</v>
      </c>
      <c r="M151" s="116">
        <f>Scales!$I$5</f>
        <v>0.5</v>
      </c>
      <c r="N151" s="116">
        <f>Scales!$J$5</f>
        <v>0.5</v>
      </c>
      <c r="O151" s="117">
        <f t="shared" ref="O151:O164" si="11">IF(K151="","",IF(L151="","",ROUND(SUMPRODUCT(K151:L151*M151:N151),0)))</f>
        <v>8</v>
      </c>
      <c r="P151" s="115" t="str">
        <f>Reporting!I7</f>
        <v>Nearly complete</v>
      </c>
      <c r="Q151" s="118">
        <f>IF(K151="","",IF(L151="","",IF(P151="","",K151*L151*(1-VLOOKUP(P151,Scales!$E$23:$G$27,3,FALSE)))))</f>
        <v>2.5000000000000022</v>
      </c>
    </row>
    <row r="152" spans="3:17" ht="127.5" x14ac:dyDescent="0.2">
      <c r="C152" s="51"/>
      <c r="D152" s="56" t="str">
        <f>IF(Reporting!$D$8="","",Reporting!$D$8)</f>
        <v>Obsolescence of systems/technology</v>
      </c>
      <c r="E152" s="56" t="str">
        <f>IF(Reporting!$G$8="","",Reporting!$G$8)</f>
        <v>Institutional Data Management and Governance Initiative; Local computer replacement cycles; Systems life cycle management. Aged electrical infrastructure with many single failure points exist.  Battery backup has insufficient time for "graceful shutdown" should single generator fail to function.  system lacks rental generator connection point.</v>
      </c>
      <c r="F152" s="56" t="str">
        <f>IF(Reporting!$J$8="","",Reporting!$J$8)</f>
        <v>Reported at department level; Help Desk reports; system performance monitoring</v>
      </c>
      <c r="G152" s="56" t="str">
        <f>IF(Reporting!$K$8="","",Reporting!$K$8)</f>
        <v>iCIT</v>
      </c>
      <c r="H152" s="56" t="str">
        <f>IF(Reporting!E8="","",IF(Reporting!F8="","",IF(Reporting!I8="","",INDEX(Scoring!$G$5:$K$13,MATCH(O152,Scoring!$F$5:$F$13,0),MATCH(P152,Scoring!$G$4:$K$4,0)))))</f>
        <v>Poorly controlled</v>
      </c>
      <c r="I152" s="51"/>
      <c r="K152" s="115">
        <f>IF(Reporting!E8="","",IF(Reporting!F8="","",IF(Reporting!I8="","",(VLOOKUP(Reporting!E8,Scales!$E$5:$G$10,3,FALSE)))))</f>
        <v>6</v>
      </c>
      <c r="L152" s="115">
        <f>IF(K152="","",(VLOOKUP(Reporting!F8,Scales!$E$14:$G$19,3,FALSE)))</f>
        <v>8</v>
      </c>
      <c r="M152" s="116">
        <f>Scales!$I$5</f>
        <v>0.5</v>
      </c>
      <c r="N152" s="116">
        <f>Scales!$J$5</f>
        <v>0.5</v>
      </c>
      <c r="O152" s="117">
        <f t="shared" si="11"/>
        <v>7</v>
      </c>
      <c r="P152" s="115" t="str">
        <f>Reporting!I8</f>
        <v>None</v>
      </c>
      <c r="Q152" s="118">
        <f>IF(K152="","",IF(L152="","",IF(P152="","",K152*L152*(1-VLOOKUP(P152,Scales!$E$23:$G$27,3,FALSE)))))</f>
        <v>48</v>
      </c>
    </row>
    <row r="153" spans="3:17" ht="51" x14ac:dyDescent="0.2">
      <c r="C153" s="51"/>
      <c r="D153" s="56" t="str">
        <f>IF(Reporting!$D$9="","",Reporting!$D$9)</f>
        <v>Intellectual property infringement</v>
      </c>
      <c r="E153" s="56" t="str">
        <f>IF(Reporting!$G$9="","",Reporting!$G$9)</f>
        <v>Industry collaboration guides; Web-based resources; Administrative Responsibilities Handbook -Research Affairs: Intellectual Property</v>
      </c>
      <c r="F153" s="56" t="str">
        <f>IF(Reporting!$J$9="","",Reporting!$J$9)</f>
        <v xml:space="preserve">Claims System; Web-based resources </v>
      </c>
      <c r="G153" s="56" t="str">
        <f>IF(Reporting!$K$9="","",Reporting!$K$9)</f>
        <v>Counsel's office</v>
      </c>
      <c r="H153" s="56" t="str">
        <f>IF(Reporting!E9="","",IF(Reporting!F9="","",IF(Reporting!I9="","",INDEX(Scoring!$G$5:$K$13,MATCH(O153,Scoring!$F$5:$F$13,0),MATCH(P153,Scoring!$G$4:$K$4,0)))))</f>
        <v>Adequately controlled</v>
      </c>
      <c r="I153" s="51"/>
      <c r="K153" s="115">
        <f>IF(Reporting!E9="","",IF(Reporting!F9="","",IF(Reporting!I9="","",(VLOOKUP(Reporting!E9,Scales!$E$5:$G$10,3,FALSE)))))</f>
        <v>5</v>
      </c>
      <c r="L153" s="115">
        <f>IF(K153="","",(VLOOKUP(Reporting!F9,Scales!$E$14:$G$19,3,FALSE)))</f>
        <v>2</v>
      </c>
      <c r="M153" s="116">
        <f>Scales!$I$5</f>
        <v>0.5</v>
      </c>
      <c r="N153" s="116">
        <f>Scales!$J$5</f>
        <v>0.5</v>
      </c>
      <c r="O153" s="117">
        <f t="shared" si="11"/>
        <v>4</v>
      </c>
      <c r="P153" s="115" t="str">
        <f>Reporting!I9</f>
        <v>Minor</v>
      </c>
      <c r="Q153" s="118">
        <f>IF(K153="","",IF(L153="","",IF(P153="","",K153*L153*(1-VLOOKUP(P153,Scales!$E$23:$G$27,3,FALSE)))))</f>
        <v>7.5</v>
      </c>
    </row>
    <row r="154" spans="3:17" ht="114.75" x14ac:dyDescent="0.2">
      <c r="C154" s="51"/>
      <c r="D154" s="56" t="str">
        <f>IF(Reporting!$D$10="","",Reporting!$D$10)</f>
        <v>Unauthorized modification of data</v>
      </c>
      <c r="E154" s="56" t="str">
        <f>IF(Reporting!$G$10="","",Reporting!$G$10)</f>
        <v>Management Guide for Information Security Guidelines and iCIT Policies; Electronic Information Security policy; Cyber-Safety Programs and work groups; Internal Control Program;  Network Security Programs including firewall services; User training and roles management; Web application security (e.g., standard coding practices)</v>
      </c>
      <c r="F154" s="56" t="str">
        <f>IF(Reporting!$J$10="","",Reporting!$J$10)</f>
        <v>Reported at local level; Annual Security Reports; Monitoring of activities by application super users, database administrators and systems administrators; General and Payroll Ledger Reviews; Systems logs monitoring; Intrusion Detection Systems</v>
      </c>
      <c r="G154" s="56" t="str">
        <f>IF(Reporting!$K$10="","",Reporting!$K$10)</f>
        <v>iCIT</v>
      </c>
      <c r="H154" s="56" t="str">
        <f>IF(Reporting!E10="","",IF(Reporting!F10="","",IF(Reporting!I10="","",INDEX(Scoring!$G$5:$K$13,MATCH(O154,Scoring!$F$5:$F$13,0),MATCH(P154,Scoring!$G$4:$K$4,0)))))</f>
        <v>Potentially poorly controlled</v>
      </c>
      <c r="I154" s="51"/>
      <c r="K154" s="115">
        <f>IF(Reporting!E10="","",IF(Reporting!F10="","",IF(Reporting!I10="","",(VLOOKUP(Reporting!E10,Scales!$E$5:$G$10,3,FALSE)))))</f>
        <v>6</v>
      </c>
      <c r="L154" s="115">
        <f>IF(K154="","",(VLOOKUP(Reporting!F10,Scales!$E$14:$G$19,3,FALSE)))</f>
        <v>2</v>
      </c>
      <c r="M154" s="116">
        <f>Scales!$I$5</f>
        <v>0.5</v>
      </c>
      <c r="N154" s="116">
        <f>Scales!$J$5</f>
        <v>0.5</v>
      </c>
      <c r="O154" s="117">
        <f t="shared" si="11"/>
        <v>4</v>
      </c>
      <c r="P154" s="115" t="str">
        <f>Reporting!I10</f>
        <v>None</v>
      </c>
      <c r="Q154" s="118">
        <f>IF(K154="","",IF(L154="","",IF(P154="","",K154*L154*(1-VLOOKUP(P154,Scales!$E$23:$G$27,3,FALSE)))))</f>
        <v>12</v>
      </c>
    </row>
    <row r="155" spans="3:17" ht="63.75" x14ac:dyDescent="0.2">
      <c r="C155" s="51"/>
      <c r="D155" s="56" t="str">
        <f>IF(Reporting!$D$11="","",Reporting!$D$11)</f>
        <v>Decentralization of systems leading to data inconsistencies and fragmentation</v>
      </c>
      <c r="E155" s="56" t="str">
        <f>IF(Reporting!$G$11="","",Reporting!$G$11)</f>
        <v>iCIT implementation of the Shared Drive system</v>
      </c>
      <c r="F155" s="56" t="str">
        <f>IF(Reporting!$J$11="","",Reporting!$J$11)</f>
        <v>Reported at local level; Programming quality assurance and testing; Approvals by programming managers and users before moving new systems or changes to production</v>
      </c>
      <c r="G155" s="56" t="str">
        <f>IF(Reporting!$K$11="","",Reporting!$K$11)</f>
        <v>iCIT</v>
      </c>
      <c r="H155" s="56" t="str">
        <f>IF(Reporting!E11="","",IF(Reporting!F11="","",IF(Reporting!I11="","",INDEX(Scoring!$G$5:$K$13,MATCH(O155,Scoring!$F$5:$F$13,0),MATCH(P155,Scoring!$G$4:$K$4,0)))))</f>
        <v>Potentially poorly controlled</v>
      </c>
      <c r="I155" s="51"/>
      <c r="K155" s="115">
        <f>IF(Reporting!E11="","",IF(Reporting!F11="","",IF(Reporting!I11="","",(VLOOKUP(Reporting!E11,Scales!$E$5:$G$10,3,FALSE)))))</f>
        <v>6</v>
      </c>
      <c r="L155" s="115">
        <f>IF(K155="","",(VLOOKUP(Reporting!F11,Scales!$E$14:$G$19,3,FALSE)))</f>
        <v>2</v>
      </c>
      <c r="M155" s="116">
        <f>Scales!$I$5</f>
        <v>0.5</v>
      </c>
      <c r="N155" s="116">
        <f>Scales!$J$5</f>
        <v>0.5</v>
      </c>
      <c r="O155" s="117">
        <f t="shared" si="11"/>
        <v>4</v>
      </c>
      <c r="P155" s="115" t="str">
        <f>Reporting!I11</f>
        <v>None</v>
      </c>
      <c r="Q155" s="118">
        <f>IF(K155="","",IF(L155="","",IF(P155="","",K155*L155*(1-VLOOKUP(P155,Scales!$E$23:$G$27,3,FALSE)))))</f>
        <v>12</v>
      </c>
    </row>
    <row r="156" spans="3:17" ht="63.75" x14ac:dyDescent="0.2">
      <c r="C156" s="51"/>
      <c r="D156" s="56" t="str">
        <f>IF(Reporting!$D$12="","",Reporting!$D$12)</f>
        <v>Lack of common data definitions</v>
      </c>
      <c r="E156" s="56" t="str">
        <f>IF(Reporting!$G$12="","",Reporting!$G$12)</f>
        <v xml:space="preserve">Institutional Data Management and Governance Initiative; UWSA Systems Development and Maintenance Standards; Electronic Information Security: Change Management </v>
      </c>
      <c r="F156" s="56" t="str">
        <f>IF(Reporting!$J$12="","",Reporting!$J$12)</f>
        <v>Reported at local level; Systems Development reviews and approvals; Audit Reports</v>
      </c>
      <c r="G156" s="56" t="str">
        <f>IF(Reporting!$K$12="","",Reporting!$K$12)</f>
        <v>iCIT</v>
      </c>
      <c r="H156" s="56" t="str">
        <f>IF(Reporting!E12="","",IF(Reporting!F12="","",IF(Reporting!I12="","",INDEX(Scoring!$G$5:$K$13,MATCH(O156,Scoring!$F$5:$F$13,0),MATCH(P156,Scoring!$G$4:$K$4,0)))))</f>
        <v>Potentially over-controlled</v>
      </c>
      <c r="I156" s="51"/>
      <c r="K156" s="115">
        <f>IF(Reporting!E12="","",IF(Reporting!F12="","",IF(Reporting!I12="","",(VLOOKUP(Reporting!E12,Scales!$E$5:$G$10,3,FALSE)))))</f>
        <v>2</v>
      </c>
      <c r="L156" s="115">
        <f>IF(K156="","",(VLOOKUP(Reporting!F12,Scales!$E$14:$G$19,3,FALSE)))</f>
        <v>2</v>
      </c>
      <c r="M156" s="116">
        <f>Scales!$I$5</f>
        <v>0.5</v>
      </c>
      <c r="N156" s="116">
        <f>Scales!$J$5</f>
        <v>0.5</v>
      </c>
      <c r="O156" s="117">
        <f t="shared" si="11"/>
        <v>2</v>
      </c>
      <c r="P156" s="115" t="str">
        <f>Reporting!I12</f>
        <v>Significant</v>
      </c>
      <c r="Q156" s="118">
        <f>IF(K156="","",IF(L156="","",IF(P156="","",K156*L156*(1-VLOOKUP(P156,Scales!$E$23:$G$27,3,FALSE)))))</f>
        <v>1</v>
      </c>
    </row>
    <row r="157" spans="3:17" x14ac:dyDescent="0.2">
      <c r="C157" s="51"/>
      <c r="D157" s="56" t="str">
        <f>IF(Reporting!$D$13="","",Reporting!$D$13)</f>
        <v/>
      </c>
      <c r="E157" s="56" t="str">
        <f>IF(Reporting!$G$13="","",Reporting!$G$13)</f>
        <v/>
      </c>
      <c r="F157" s="56" t="str">
        <f>IF(Reporting!$J$13="","",Reporting!$J$13)</f>
        <v/>
      </c>
      <c r="G157" s="56" t="str">
        <f>IF(Reporting!$K$13="","",Reporting!$K$13)</f>
        <v/>
      </c>
      <c r="H157" s="56" t="str">
        <f>IF(Reporting!E13="","",IF(Reporting!F13="","",IF(Reporting!I13="","",INDEX(Scoring!$G$5:$K$13,MATCH(O157,Scoring!$F$5:$F$13,0),MATCH(P157,Scoring!$G$4:$K$4,0)))))</f>
        <v/>
      </c>
      <c r="I157" s="51"/>
      <c r="K157" s="115" t="str">
        <f>IF(Reporting!E13="","",IF(Reporting!F13="","",IF(Reporting!I13="","",(VLOOKUP(Reporting!E13,Scales!$E$5:$G$10,3,FALSE)))))</f>
        <v/>
      </c>
      <c r="L157" s="115" t="str">
        <f>IF(K157="","",(VLOOKUP(Reporting!F13,Scales!$E$14:$G$19,3,FALSE)))</f>
        <v/>
      </c>
      <c r="M157" s="116">
        <f>Scales!$I$5</f>
        <v>0.5</v>
      </c>
      <c r="N157" s="116">
        <f>Scales!$J$5</f>
        <v>0.5</v>
      </c>
      <c r="O157" s="117" t="str">
        <f t="shared" si="11"/>
        <v/>
      </c>
      <c r="P157" s="115">
        <f>Reporting!I13</f>
        <v>0</v>
      </c>
      <c r="Q157" s="118" t="str">
        <f>IF(K157="","",IF(L157="","",IF(P157="","",K157*L157*(1-VLOOKUP(P157,Scales!$E$23:$G$27,3,FALSE)))))</f>
        <v/>
      </c>
    </row>
    <row r="158" spans="3:17" x14ac:dyDescent="0.2">
      <c r="C158" s="51"/>
      <c r="D158" s="56" t="str">
        <f>IF(Reporting!$D$14="","",Reporting!$D$14)</f>
        <v/>
      </c>
      <c r="E158" s="56" t="str">
        <f>IF(Reporting!$G$14="","",Reporting!$G$14)</f>
        <v/>
      </c>
      <c r="F158" s="56" t="str">
        <f>IF(Reporting!$J$14="","",Reporting!$J$14)</f>
        <v/>
      </c>
      <c r="G158" s="56" t="str">
        <f>IF(Reporting!$K$14="","",Reporting!$K$14)</f>
        <v/>
      </c>
      <c r="H158" s="56" t="str">
        <f>IF(Reporting!E14="","",IF(Reporting!F14="","",IF(Reporting!I14="","",INDEX(Scoring!$G$5:$K$13,MATCH(O158,Scoring!$F$5:$F$13,0),MATCH(P158,Scoring!$G$4:$K$4,0)))))</f>
        <v/>
      </c>
      <c r="I158" s="51"/>
      <c r="K158" s="115" t="str">
        <f>IF(Reporting!E14="","",IF(Reporting!F14="","",IF(Reporting!I14="","",(VLOOKUP(Reporting!E14,Scales!$E$5:$G$10,3,FALSE)))))</f>
        <v/>
      </c>
      <c r="L158" s="115" t="str">
        <f>IF(K158="","",(VLOOKUP(Reporting!F14,Scales!$E$14:$G$19,3,FALSE)))</f>
        <v/>
      </c>
      <c r="M158" s="116">
        <f>Scales!$I$5</f>
        <v>0.5</v>
      </c>
      <c r="N158" s="116">
        <f>Scales!$J$5</f>
        <v>0.5</v>
      </c>
      <c r="O158" s="117" t="str">
        <f t="shared" si="11"/>
        <v/>
      </c>
      <c r="P158" s="115">
        <f>Reporting!I14</f>
        <v>0</v>
      </c>
      <c r="Q158" s="118" t="str">
        <f>IF(K158="","",IF(L158="","",IF(P158="","",K158*L158*(1-VLOOKUP(P158,Scales!$E$23:$G$27,3,FALSE)))))</f>
        <v/>
      </c>
    </row>
    <row r="159" spans="3:17" x14ac:dyDescent="0.2">
      <c r="C159" s="51"/>
      <c r="D159" s="56" t="str">
        <f>IF(Reporting!$D$15="","",Reporting!$D$15)</f>
        <v/>
      </c>
      <c r="E159" s="56" t="str">
        <f>IF(Reporting!$G$15="","",Reporting!$G$15)</f>
        <v/>
      </c>
      <c r="F159" s="56" t="str">
        <f>IF(Reporting!$J$15="","",Reporting!$J$15)</f>
        <v/>
      </c>
      <c r="G159" s="56" t="str">
        <f>IF(Reporting!$K$15="","",Reporting!$K$15)</f>
        <v/>
      </c>
      <c r="H159" s="56" t="str">
        <f>IF(Reporting!E15="","",IF(Reporting!F15="","",IF(Reporting!I15="","",INDEX(Scoring!$G$5:$K$13,MATCH(O159,Scoring!$F$5:$F$13,0),MATCH(P159,Scoring!$G$4:$K$4,0)))))</f>
        <v/>
      </c>
      <c r="I159" s="51"/>
      <c r="K159" s="115" t="str">
        <f>IF(Reporting!E15="","",IF(Reporting!F15="","",IF(Reporting!I15="","",(VLOOKUP(Reporting!E15,Scales!$E$5:$G$10,3,FALSE)))))</f>
        <v/>
      </c>
      <c r="L159" s="115" t="str">
        <f>IF(K159="","",(VLOOKUP(Reporting!F15,Scales!$E$14:$G$19,3,FALSE)))</f>
        <v/>
      </c>
      <c r="M159" s="116">
        <f>Scales!$I$5</f>
        <v>0.5</v>
      </c>
      <c r="N159" s="116">
        <f>Scales!$J$5</f>
        <v>0.5</v>
      </c>
      <c r="O159" s="117" t="str">
        <f t="shared" si="11"/>
        <v/>
      </c>
      <c r="P159" s="115">
        <f>Reporting!I15</f>
        <v>0</v>
      </c>
      <c r="Q159" s="118" t="str">
        <f>IF(K159="","",IF(L159="","",IF(P159="","",K159*L159*(1-VLOOKUP(P159,Scales!$E$23:$G$27,3,FALSE)))))</f>
        <v/>
      </c>
    </row>
    <row r="160" spans="3:17" x14ac:dyDescent="0.2">
      <c r="C160" s="51"/>
      <c r="D160" s="56" t="str">
        <f>IF(Reporting!$D$16="","",Reporting!$D$16)</f>
        <v/>
      </c>
      <c r="E160" s="56" t="str">
        <f>IF(Reporting!$G$16="","",Reporting!$G$16)</f>
        <v/>
      </c>
      <c r="F160" s="56" t="str">
        <f>IF(Reporting!$J$16="","",Reporting!$J$16)</f>
        <v/>
      </c>
      <c r="G160" s="56" t="str">
        <f>IF(Reporting!$K$16="","",Reporting!$K$16)</f>
        <v/>
      </c>
      <c r="H160" s="56" t="str">
        <f>IF(Reporting!E16="","",IF(Reporting!F16="","",IF(Reporting!I16="","",INDEX(Scoring!$G$5:$K$13,MATCH(O160,Scoring!$F$5:$F$13,0),MATCH(P160,Scoring!$G$4:$K$4,0)))))</f>
        <v/>
      </c>
      <c r="I160" s="51"/>
      <c r="K160" s="115" t="str">
        <f>IF(Reporting!E16="","",IF(Reporting!F16="","",IF(Reporting!I16="","",(VLOOKUP(Reporting!E16,Scales!$E$5:$G$10,3,FALSE)))))</f>
        <v/>
      </c>
      <c r="L160" s="115" t="str">
        <f>IF(K160="","",(VLOOKUP(Reporting!F16,Scales!$E$14:$G$19,3,FALSE)))</f>
        <v/>
      </c>
      <c r="M160" s="116">
        <f>Scales!$I$5</f>
        <v>0.5</v>
      </c>
      <c r="N160" s="116">
        <f>Scales!$J$5</f>
        <v>0.5</v>
      </c>
      <c r="O160" s="117" t="str">
        <f t="shared" si="11"/>
        <v/>
      </c>
      <c r="P160" s="115">
        <f>Reporting!I16</f>
        <v>0</v>
      </c>
      <c r="Q160" s="118" t="str">
        <f>IF(K160="","",IF(L160="","",IF(P160="","",K160*L160*(1-VLOOKUP(P160,Scales!$E$23:$G$27,3,FALSE)))))</f>
        <v/>
      </c>
    </row>
    <row r="161" spans="3:17" x14ac:dyDescent="0.2">
      <c r="C161" s="51"/>
      <c r="D161" s="56" t="str">
        <f>IF(Reporting!$D$17="","",Reporting!$D$17)</f>
        <v/>
      </c>
      <c r="E161" s="56" t="str">
        <f>IF(Reporting!$G$17="","",Reporting!$G$17)</f>
        <v/>
      </c>
      <c r="F161" s="56" t="str">
        <f>IF(Reporting!$J$17="","",Reporting!$J$17)</f>
        <v/>
      </c>
      <c r="G161" s="56" t="str">
        <f>IF(Reporting!$K$17="","",Reporting!$K$17)</f>
        <v/>
      </c>
      <c r="H161" s="56" t="str">
        <f>IF(Reporting!E17="","",IF(Reporting!F17="","",IF(Reporting!I17="","",INDEX(Scoring!$G$5:$K$13,MATCH(O161,Scoring!$F$5:$F$13,0),MATCH(P161,Scoring!$G$4:$K$4,0)))))</f>
        <v/>
      </c>
      <c r="I161" s="51"/>
      <c r="K161" s="115" t="str">
        <f>IF(Reporting!E17="","",IF(Reporting!F17="","",IF(Reporting!I17="","",(VLOOKUP(Reporting!E17,Scales!$E$5:$G$10,3,FALSE)))))</f>
        <v/>
      </c>
      <c r="L161" s="115" t="str">
        <f>IF(K161="","",(VLOOKUP(Reporting!F17,Scales!$E$14:$G$19,3,FALSE)))</f>
        <v/>
      </c>
      <c r="M161" s="116">
        <f>Scales!$I$5</f>
        <v>0.5</v>
      </c>
      <c r="N161" s="116">
        <f>Scales!$J$5</f>
        <v>0.5</v>
      </c>
      <c r="O161" s="117" t="str">
        <f t="shared" si="11"/>
        <v/>
      </c>
      <c r="P161" s="115">
        <f>Reporting!I17</f>
        <v>0</v>
      </c>
      <c r="Q161" s="118" t="str">
        <f>IF(K161="","",IF(L161="","",IF(P161="","",K161*L161*(1-VLOOKUP(P161,Scales!$E$23:$G$27,3,FALSE)))))</f>
        <v/>
      </c>
    </row>
    <row r="162" spans="3:17" x14ac:dyDescent="0.2">
      <c r="C162" s="51"/>
      <c r="D162" s="56" t="str">
        <f>IF(Reporting!$D$18="","",Reporting!$D$18)</f>
        <v/>
      </c>
      <c r="E162" s="56" t="str">
        <f>IF(Reporting!$G$18="","",Reporting!$G$18)</f>
        <v/>
      </c>
      <c r="F162" s="56" t="str">
        <f>IF(Reporting!$J$18="","",Reporting!$J$18)</f>
        <v/>
      </c>
      <c r="G162" s="56" t="str">
        <f>IF(Reporting!$K$18="","",Reporting!$K$18)</f>
        <v/>
      </c>
      <c r="H162" s="56" t="str">
        <f>IF(Reporting!E18="","",IF(Reporting!F18="","",IF(Reporting!I18="","",INDEX(Scoring!$G$5:$K$13,MATCH(O162,Scoring!$F$5:$F$13,0),MATCH(P162,Scoring!$G$4:$K$4,0)))))</f>
        <v/>
      </c>
      <c r="I162" s="51"/>
      <c r="K162" s="115" t="str">
        <f>IF(Reporting!E18="","",IF(Reporting!F18="","",IF(Reporting!I18="","",(VLOOKUP(Reporting!E18,Scales!$E$5:$G$10,3,FALSE)))))</f>
        <v/>
      </c>
      <c r="L162" s="115" t="str">
        <f>IF(K162="","",(VLOOKUP(Reporting!F18,Scales!$E$14:$G$19,3,FALSE)))</f>
        <v/>
      </c>
      <c r="M162" s="116">
        <f>Scales!$I$5</f>
        <v>0.5</v>
      </c>
      <c r="N162" s="116">
        <f>Scales!$J$5</f>
        <v>0.5</v>
      </c>
      <c r="O162" s="117" t="str">
        <f t="shared" si="11"/>
        <v/>
      </c>
      <c r="P162" s="115">
        <f>Reporting!I18</f>
        <v>0</v>
      </c>
      <c r="Q162" s="118" t="str">
        <f>IF(K162="","",IF(L162="","",IF(P162="","",K162*L162*(1-VLOOKUP(P162,Scales!$E$23:$G$27,3,FALSE)))))</f>
        <v/>
      </c>
    </row>
    <row r="163" spans="3:17" x14ac:dyDescent="0.2">
      <c r="C163" s="51"/>
      <c r="D163" s="56" t="str">
        <f>IF(Reporting!$D$19="","",Reporting!$D$19)</f>
        <v/>
      </c>
      <c r="E163" s="56" t="str">
        <f>IF(Reporting!$G$19="","",Reporting!$G$19)</f>
        <v/>
      </c>
      <c r="F163" s="56" t="str">
        <f>IF(Reporting!$J$19="","",Reporting!$J$19)</f>
        <v/>
      </c>
      <c r="G163" s="56" t="str">
        <f>IF(Reporting!$K$19="","",Reporting!$K$19)</f>
        <v/>
      </c>
      <c r="H163" s="56" t="str">
        <f>IF(Reporting!E19="","",IF(Reporting!F19="","",IF(Reporting!I19="","",INDEX(Scoring!$G$5:$K$13,MATCH(O163,Scoring!$F$5:$F$13,0),MATCH(P163,Scoring!$G$4:$K$4,0)))))</f>
        <v/>
      </c>
      <c r="I163" s="51"/>
      <c r="K163" s="115" t="str">
        <f>IF(Reporting!E19="","",IF(Reporting!F19="","",IF(Reporting!I19="","",(VLOOKUP(Reporting!E19,Scales!$E$5:$G$10,3,FALSE)))))</f>
        <v/>
      </c>
      <c r="L163" s="115" t="str">
        <f>IF(K163="","",(VLOOKUP(Reporting!F19,Scales!$E$14:$G$19,3,FALSE)))</f>
        <v/>
      </c>
      <c r="M163" s="116">
        <f>Scales!$I$5</f>
        <v>0.5</v>
      </c>
      <c r="N163" s="116">
        <f>Scales!$J$5</f>
        <v>0.5</v>
      </c>
      <c r="O163" s="117" t="str">
        <f t="shared" si="11"/>
        <v/>
      </c>
      <c r="P163" s="115">
        <f>Reporting!I19</f>
        <v>0</v>
      </c>
      <c r="Q163" s="118" t="str">
        <f>IF(K163="","",IF(L163="","",IF(P163="","",K163*L163*(1-VLOOKUP(P163,Scales!$E$23:$G$27,3,FALSE)))))</f>
        <v/>
      </c>
    </row>
    <row r="164" spans="3:17" x14ac:dyDescent="0.2">
      <c r="C164" s="51"/>
      <c r="D164" s="56" t="str">
        <f>IF(Reporting!$D$20="","",Reporting!$D$20)</f>
        <v/>
      </c>
      <c r="E164" s="56" t="str">
        <f>IF(Reporting!$G$20="","",Reporting!$G$20)</f>
        <v/>
      </c>
      <c r="F164" s="56" t="str">
        <f>IF(Reporting!$J$20="","",Reporting!$J$20)</f>
        <v/>
      </c>
      <c r="G164" s="56" t="str">
        <f>IF(Reporting!$K$20="","",Reporting!$K$20)</f>
        <v/>
      </c>
      <c r="H164" s="56" t="str">
        <f>IF(Reporting!E20="","",IF(Reporting!F20="","",IF(Reporting!I20="","",INDEX(Scoring!$G$5:$K$13,MATCH(O164,Scoring!$F$5:$F$13,0),MATCH(P164,Scoring!$G$4:$K$4,0)))))</f>
        <v/>
      </c>
      <c r="I164" s="51"/>
      <c r="K164" s="115" t="str">
        <f>IF(Reporting!E20="","",IF(Reporting!F20="","",IF(Reporting!I20="","",(VLOOKUP(Reporting!E20,Scales!$E$5:$G$10,3,FALSE)))))</f>
        <v/>
      </c>
      <c r="L164" s="115" t="str">
        <f>IF(K164="","",(VLOOKUP(Reporting!F20,Scales!$E$14:$G$19,3,FALSE)))</f>
        <v/>
      </c>
      <c r="M164" s="116">
        <f>Scales!$I$5</f>
        <v>0.5</v>
      </c>
      <c r="N164" s="116">
        <f>Scales!$J$5</f>
        <v>0.5</v>
      </c>
      <c r="O164" s="117" t="str">
        <f t="shared" si="11"/>
        <v/>
      </c>
      <c r="P164" s="115">
        <f>Reporting!I20</f>
        <v>0</v>
      </c>
      <c r="Q164" s="118" t="str">
        <f>IF(K164="","",IF(L164="","",IF(P164="","",K164*L164*(1-VLOOKUP(P164,Scales!$E$23:$G$27,3,FALSE)))))</f>
        <v/>
      </c>
    </row>
    <row r="165" spans="3:17" x14ac:dyDescent="0.25">
      <c r="C165" s="51"/>
      <c r="D165" s="51"/>
      <c r="E165" s="51"/>
      <c r="F165" s="51"/>
      <c r="G165" s="51"/>
      <c r="H165" s="51"/>
      <c r="I165" s="51"/>
    </row>
  </sheetData>
  <sheetProtection formatCells="0" formatColumns="0" formatRows="0"/>
  <mergeCells count="1">
    <mergeCell ref="A2:B2"/>
  </mergeCells>
  <conditionalFormatting sqref="H14:H28 H42:H56 H69:H83 H96:H110 H123:H137 H150:H164">
    <cfRule type="containsText" dxfId="3" priority="8" operator="containsText" text="Potentially over-controlled">
      <formula>NOT(ISERROR(SEARCH("Potentially over-controlled",H14)))</formula>
    </cfRule>
  </conditionalFormatting>
  <conditionalFormatting sqref="H14:H28 H42:H56 H69:H83 H96:H110 H123:H137 H150:H164">
    <cfRule type="containsText" dxfId="2" priority="7" operator="containsText" text="Potentially poorly-controlled">
      <formula>NOT(ISERROR(SEARCH("Potentially poorly-controlled",H14)))</formula>
    </cfRule>
  </conditionalFormatting>
  <conditionalFormatting sqref="H14:H28 H42:H56 H69:H83 H96:H110 H123:H137 H150:H164">
    <cfRule type="containsText" dxfId="1" priority="6" operator="containsText" text="Adequately controlled">
      <formula>NOT(ISERROR(SEARCH("Adequately controlled",H14)))</formula>
    </cfRule>
  </conditionalFormatting>
  <conditionalFormatting sqref="H14:H28 H42:H56 H69:H83 H96:H110 H123:H137 H150:H164">
    <cfRule type="containsText" dxfId="0" priority="5" operator="containsText" text="Poorly controlled">
      <formula>NOT(ISERROR(SEARCH("Poorly controlled",H14)))</formula>
    </cfRule>
  </conditionalFormatting>
  <printOptions horizontalCentered="1"/>
  <pageMargins left="0.25" right="0.25" top="0.75" bottom="0.75" header="0.3" footer="0.3"/>
  <pageSetup scale="75" orientation="landscape" r:id="rId1"/>
  <headerFooter>
    <oddFooter>&amp;L&amp;A&amp;RPage &amp;P of &amp;N</oddFooter>
  </headerFooter>
  <rowBreaks count="5" manualBreakCount="5">
    <brk id="31" min="2" max="8" man="1"/>
    <brk id="58" min="2" max="8" man="1"/>
    <brk id="85" min="2" max="8" man="1"/>
    <brk id="112" min="2" max="8" man="1"/>
    <brk id="139"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6356" r:id="rId4" name="Button 36">
              <controlPr defaultSize="0" print="0" autoFill="0" autoPict="0" macro="[0]!Export">
                <anchor moveWithCells="1" sizeWithCells="1">
                  <from>
                    <xdr:col>1</xdr:col>
                    <xdr:colOff>190500</xdr:colOff>
                    <xdr:row>16</xdr:row>
                    <xdr:rowOff>1085850</xdr:rowOff>
                  </from>
                  <to>
                    <xdr:col>1</xdr:col>
                    <xdr:colOff>800100</xdr:colOff>
                    <xdr:row>16</xdr:row>
                    <xdr:rowOff>1409700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01"/>
  <sheetViews>
    <sheetView showRowColHeaders="0" workbookViewId="0">
      <selection activeCell="I111" sqref="I111"/>
    </sheetView>
  </sheetViews>
  <sheetFormatPr defaultRowHeight="15" x14ac:dyDescent="0.25"/>
  <cols>
    <col min="1" max="1" width="19.42578125" style="11" customWidth="1"/>
    <col min="2" max="2" width="21.5703125" style="11" customWidth="1"/>
    <col min="3" max="3" width="19.28515625" style="11" customWidth="1"/>
    <col min="4" max="4" width="24.28515625" style="11" customWidth="1"/>
    <col min="5" max="5" width="17" style="11" customWidth="1"/>
    <col min="6" max="6" width="19.42578125" style="11" customWidth="1"/>
    <col min="7" max="7" width="14" style="11" customWidth="1"/>
    <col min="8" max="8" width="9.140625" style="11"/>
    <col min="9" max="9" width="18.5703125" style="11" customWidth="1"/>
    <col min="10" max="10" width="14" style="11" customWidth="1"/>
    <col min="11" max="16384" width="9.140625" style="11"/>
  </cols>
  <sheetData>
    <row r="1" spans="1:18" x14ac:dyDescent="0.25">
      <c r="A1" t="s">
        <v>58</v>
      </c>
      <c r="B1" t="s">
        <v>59</v>
      </c>
      <c r="C1" t="s">
        <v>60</v>
      </c>
      <c r="D1" t="s">
        <v>61</v>
      </c>
      <c r="E1" t="s">
        <v>62</v>
      </c>
      <c r="F1" t="s">
        <v>63</v>
      </c>
      <c r="G1" t="s">
        <v>64</v>
      </c>
      <c r="H1" t="s">
        <v>65</v>
      </c>
      <c r="I1" t="s">
        <v>66</v>
      </c>
      <c r="J1" t="s">
        <v>0</v>
      </c>
      <c r="K1" t="s">
        <v>50</v>
      </c>
      <c r="L1" t="s">
        <v>82</v>
      </c>
      <c r="M1" t="s">
        <v>83</v>
      </c>
      <c r="N1" t="s">
        <v>74</v>
      </c>
      <c r="O1" s="11" t="s">
        <v>84</v>
      </c>
      <c r="P1" s="11" t="s">
        <v>85</v>
      </c>
      <c r="Q1" s="11" t="s">
        <v>165</v>
      </c>
      <c r="R1" s="11" t="s">
        <v>166</v>
      </c>
    </row>
    <row r="2" spans="1:18" x14ac:dyDescent="0.25">
      <c r="A2" t="str">
        <f>IF(Intro!$F$10="","",VLOOKUP(Intro!$F$10,Lists!$A$1:$B$19,2,FALSE))</f>
        <v/>
      </c>
      <c r="B2" t="str">
        <f>IF(Intro!$F$11="","",Intro!$F$11)</f>
        <v/>
      </c>
      <c r="C2" t="str">
        <f>IF(Intro!$F$12="","",Intro!$F$12)</f>
        <v>John Doe</v>
      </c>
      <c r="D2" t="str">
        <f>IF(Intro!$F$13="","",Intro!$F$13)</f>
        <v>Jane Doe</v>
      </c>
      <c r="E2" t="str">
        <f>IF(Intro!$F$14="","",Intro!$F$14)</f>
        <v/>
      </c>
      <c r="F2">
        <f ca="1">IF(Intro!$F$15="","",Intro!$F$15)</f>
        <v>43718</v>
      </c>
      <c r="G2" t="str">
        <f>IF(Intro!$F$5="","","Strategic")</f>
        <v>Strategic</v>
      </c>
      <c r="H2" t="str">
        <f>IF(Objectives!F4="","",Objectives!F4)</f>
        <v>UW-W will be a National and International Leader in in transforming educational experiences.</v>
      </c>
      <c r="I2"/>
      <c r="J2"/>
      <c r="K2"/>
      <c r="L2"/>
      <c r="M2"/>
      <c r="N2"/>
      <c r="O2"/>
      <c r="P2"/>
    </row>
    <row r="3" spans="1:18" x14ac:dyDescent="0.25">
      <c r="A3" t="str">
        <f>IF(Intro!$F$10="","",VLOOKUP(Intro!$F$10,Lists!$A$1:$B$19,2,FALSE))</f>
        <v/>
      </c>
      <c r="B3" t="str">
        <f>IF(Intro!$F$11="","",Intro!$F$11)</f>
        <v/>
      </c>
      <c r="C3" t="str">
        <f>IF(Intro!$F$12="","",Intro!$F$12)</f>
        <v>John Doe</v>
      </c>
      <c r="D3" t="str">
        <f>IF(Intro!$F$13="","",Intro!$F$13)</f>
        <v>Jane Doe</v>
      </c>
      <c r="E3" t="str">
        <f>IF(Intro!$F$14="","",Intro!$F$14)</f>
        <v/>
      </c>
      <c r="F3">
        <f ca="1">IF(Intro!$F$15="","",Intro!$F$15)</f>
        <v>43718</v>
      </c>
      <c r="G3" t="str">
        <f>IF(Intro!$F$5="","","Strategic")</f>
        <v>Strategic</v>
      </c>
      <c r="H3" t="str">
        <f>IF(Objectives!F5="","",Objectives!F5)</f>
        <v>Recruit a larger and increasingly diverse student body.</v>
      </c>
      <c r="I3"/>
      <c r="J3"/>
      <c r="K3"/>
      <c r="L3"/>
      <c r="M3"/>
      <c r="N3"/>
      <c r="O3"/>
      <c r="P3"/>
    </row>
    <row r="4" spans="1:18" x14ac:dyDescent="0.25">
      <c r="A4" t="str">
        <f>IF(Intro!$F$10="","",VLOOKUP(Intro!$F$10,Lists!$A$1:$B$19,2,FALSE))</f>
        <v/>
      </c>
      <c r="B4" t="str">
        <f>IF(Intro!$F$11="","",Intro!$F$11)</f>
        <v/>
      </c>
      <c r="C4" t="str">
        <f>IF(Intro!$F$12="","",Intro!$F$12)</f>
        <v>John Doe</v>
      </c>
      <c r="D4" t="str">
        <f>IF(Intro!$F$13="","",Intro!$F$13)</f>
        <v>Jane Doe</v>
      </c>
      <c r="E4" t="str">
        <f>IF(Intro!$F$14="","",Intro!$F$14)</f>
        <v/>
      </c>
      <c r="F4">
        <f ca="1">IF(Intro!$F$15="","",Intro!$F$15)</f>
        <v>43718</v>
      </c>
      <c r="G4" t="str">
        <f>IF(Intro!$F$5="","","Strategic")</f>
        <v>Strategic</v>
      </c>
      <c r="H4" t="str">
        <f>IF(Objectives!F6="","",Objectives!F6)</f>
        <v>Improve graduation success of all students.</v>
      </c>
      <c r="I4"/>
      <c r="J4"/>
      <c r="K4"/>
      <c r="L4"/>
      <c r="M4"/>
      <c r="N4"/>
      <c r="O4"/>
      <c r="P4"/>
    </row>
    <row r="5" spans="1:18" x14ac:dyDescent="0.25">
      <c r="A5" t="str">
        <f>IF(Intro!$F$10="","",VLOOKUP(Intro!$F$10,Lists!$A$1:$B$19,2,FALSE))</f>
        <v/>
      </c>
      <c r="B5" t="str">
        <f>IF(Intro!$F$11="","",Intro!$F$11)</f>
        <v/>
      </c>
      <c r="C5" t="str">
        <f>IF(Intro!$F$12="","",Intro!$F$12)</f>
        <v>John Doe</v>
      </c>
      <c r="D5" t="str">
        <f>IF(Intro!$F$13="","",Intro!$F$13)</f>
        <v>Jane Doe</v>
      </c>
      <c r="E5" t="str">
        <f>IF(Intro!$F$14="","",Intro!$F$14)</f>
        <v/>
      </c>
      <c r="F5">
        <f ca="1">IF(Intro!$F$15="","",Intro!$F$15)</f>
        <v>43718</v>
      </c>
      <c r="G5" t="str">
        <f>IF(Intro!$F$5="","","Strategic")</f>
        <v>Strategic</v>
      </c>
      <c r="H5" t="str">
        <f>IF(Objectives!F7="","",Objectives!F7)</f>
        <v>Recruit, Retain, and Support talented and diverse faculty.</v>
      </c>
      <c r="I5"/>
      <c r="J5"/>
      <c r="K5"/>
      <c r="L5"/>
      <c r="M5"/>
      <c r="N5"/>
      <c r="O5"/>
      <c r="P5"/>
    </row>
    <row r="6" spans="1:18" x14ac:dyDescent="0.25">
      <c r="A6" t="str">
        <f>IF(Intro!$F$10="","",VLOOKUP(Intro!$F$10,Lists!$A$1:$B$19,2,FALSE))</f>
        <v/>
      </c>
      <c r="B6" t="str">
        <f>IF(Intro!$F$11="","",Intro!$F$11)</f>
        <v/>
      </c>
      <c r="C6" t="str">
        <f>IF(Intro!$F$12="","",Intro!$F$12)</f>
        <v>John Doe</v>
      </c>
      <c r="D6" t="str">
        <f>IF(Intro!$F$13="","",Intro!$F$13)</f>
        <v>Jane Doe</v>
      </c>
      <c r="E6" t="str">
        <f>IF(Intro!$F$14="","",Intro!$F$14)</f>
        <v/>
      </c>
      <c r="F6">
        <f ca="1">IF(Intro!$F$15="","",Intro!$F$15)</f>
        <v>43718</v>
      </c>
      <c r="G6" t="str">
        <f>IF(Intro!$F$5="","","Strategic")</f>
        <v>Strategic</v>
      </c>
      <c r="H6" t="str">
        <f>IF(Objectives!F8="","",Objectives!F8)</f>
        <v/>
      </c>
      <c r="I6"/>
      <c r="J6"/>
      <c r="K6"/>
      <c r="L6"/>
      <c r="M6"/>
      <c r="N6"/>
      <c r="O6"/>
      <c r="P6"/>
    </row>
    <row r="7" spans="1:18" x14ac:dyDescent="0.25">
      <c r="A7" t="str">
        <f>IF(Intro!$F$10="","",VLOOKUP(Intro!$F$10,Lists!$A$1:$B$19,2,FALSE))</f>
        <v/>
      </c>
      <c r="B7" t="str">
        <f>IF(Intro!$F$11="","",Intro!$F$11)</f>
        <v/>
      </c>
      <c r="C7" t="str">
        <f>IF(Intro!$F$12="","",Intro!$F$12)</f>
        <v>John Doe</v>
      </c>
      <c r="D7" t="str">
        <f>IF(Intro!$F$13="","",Intro!$F$13)</f>
        <v>Jane Doe</v>
      </c>
      <c r="E7" t="str">
        <f>IF(Intro!$F$14="","",Intro!$F$14)</f>
        <v/>
      </c>
      <c r="F7">
        <f ca="1">IF(Intro!$F$15="","",Intro!$F$15)</f>
        <v>43718</v>
      </c>
      <c r="G7" t="str">
        <f>IF(Intro!$F$5="","","Strategic")</f>
        <v>Strategic</v>
      </c>
      <c r="H7"/>
      <c r="I7" t="str">
        <f>IF(Strategic!$D$6="","",Strategic!$D$6)</f>
        <v>Budget impairment</v>
      </c>
      <c r="J7" t="str">
        <f>IF(Strategic!$E$6="","",Strategic!$E$6)</f>
        <v>Low</v>
      </c>
      <c r="K7" t="str">
        <f>IF(Strategic!$F$6="","",Strategic!$F$6)</f>
        <v>Very High</v>
      </c>
      <c r="L7" t="str">
        <f>IF(Strategic!$G$6="","",Strategic!$G$6)</f>
        <v>External financing program; Budget Officers</v>
      </c>
      <c r="M7" t="str">
        <f>IF(Strategic!$H$6="","",Strategic!$H$6)</f>
        <v>Semi-annually</v>
      </c>
      <c r="N7" t="str">
        <f>IF(Strategic!I$6="","",Strategic!I$6)</f>
        <v>Minor</v>
      </c>
      <c r="O7" t="str">
        <f>IF(Strategic!J$6="","",Strategic!J$6)</f>
        <v>Leveraging Wisdom &amp; WISER systems</v>
      </c>
      <c r="P7" t="str">
        <f>IF(Strategic!K$6="","",Strategic!K$6)</f>
        <v>Senior leadership, Deans, Administration</v>
      </c>
      <c r="Q7" s="11" t="str">
        <f>IF(ForPrint!H14="","",ForPrint!H14)</f>
        <v>Poorly controlled</v>
      </c>
      <c r="R7" s="11">
        <f>IF(ForPrint!Q14="","",ForPrint!Q14)</f>
        <v>30</v>
      </c>
    </row>
    <row r="8" spans="1:18" x14ac:dyDescent="0.25">
      <c r="A8" t="str">
        <f>IF(Intro!$F$10="","",VLOOKUP(Intro!$F$10,Lists!$A$1:$B$19,2,FALSE))</f>
        <v/>
      </c>
      <c r="B8" t="str">
        <f>IF(Intro!$F$11="","",Intro!$F$11)</f>
        <v/>
      </c>
      <c r="C8" t="str">
        <f>IF(Intro!$F$12="","",Intro!$F$12)</f>
        <v>John Doe</v>
      </c>
      <c r="D8" t="str">
        <f>IF(Intro!$F$13="","",Intro!$F$13)</f>
        <v>Jane Doe</v>
      </c>
      <c r="E8" t="str">
        <f>IF(Intro!$F$14="","",Intro!$F$14)</f>
        <v/>
      </c>
      <c r="F8">
        <f ca="1">IF(Intro!$F$15="","",Intro!$F$15)</f>
        <v>43718</v>
      </c>
      <c r="G8" t="str">
        <f>IF(Intro!$F$5="","","Strategic")</f>
        <v>Strategic</v>
      </c>
      <c r="H8"/>
      <c r="I8" t="str">
        <f>IF(Strategic!$D$7="","",Strategic!$D$7)</f>
        <v>Ineffective auxiliary management</v>
      </c>
      <c r="J8" t="str">
        <f>IF(Strategic!$E$7="","",Strategic!$E$7)</f>
        <v>High</v>
      </c>
      <c r="K8" t="str">
        <f>IF(Strategic!$F$7="","",Strategic!$F$7)</f>
        <v>Unsure/Don't Know</v>
      </c>
      <c r="L8" t="str">
        <f>IF(Strategic!$G$7="","",Strategic!$G$7)</f>
        <v>Auxiliary departments have programs focused on operational excellence</v>
      </c>
      <c r="M8" t="str">
        <f>IF(Strategic!$H$7="","",Strategic!$H$7)</f>
        <v>Monthly</v>
      </c>
      <c r="N8" t="str">
        <f>IF(Strategic!I$7="","",Strategic!I$7)</f>
        <v>None</v>
      </c>
      <c r="O8" t="str">
        <f>IF(Strategic!J$7="","",Strategic!J$7)</f>
        <v>Reported on department websites</v>
      </c>
      <c r="P8" t="str">
        <f>IF(Strategic!K$7="","",Strategic!K$7)</f>
        <v>Vice Chancellor of Student Affairs and CBO</v>
      </c>
      <c r="Q8" s="11" t="str">
        <f>IF(ForPrint!H15="","",ForPrint!H15)</f>
        <v>Poorly controlled</v>
      </c>
      <c r="R8" s="11">
        <f>IF(ForPrint!Q15="","",ForPrint!Q15)</f>
        <v>40</v>
      </c>
    </row>
    <row r="9" spans="1:18" x14ac:dyDescent="0.25">
      <c r="A9" t="str">
        <f>IF(Intro!$F$10="","",VLOOKUP(Intro!$F$10,Lists!$A$1:$B$19,2,FALSE))</f>
        <v/>
      </c>
      <c r="B9" t="str">
        <f>IF(Intro!$F$11="","",Intro!$F$11)</f>
        <v/>
      </c>
      <c r="C9" t="str">
        <f>IF(Intro!$F$12="","",Intro!$F$12)</f>
        <v>John Doe</v>
      </c>
      <c r="D9" t="str">
        <f>IF(Intro!$F$13="","",Intro!$F$13)</f>
        <v>Jane Doe</v>
      </c>
      <c r="E9" t="str">
        <f>IF(Intro!$F$14="","",Intro!$F$14)</f>
        <v/>
      </c>
      <c r="F9">
        <f ca="1">IF(Intro!$F$15="","",Intro!$F$15)</f>
        <v>43718</v>
      </c>
      <c r="G9" t="str">
        <f>IF(Intro!$F$5="","","Strategic")</f>
        <v>Strategic</v>
      </c>
      <c r="H9"/>
      <c r="I9" t="str">
        <f>IF(Strategic!$D$8="","",Strategic!$D$8)</f>
        <v>Insufficient oversight over third-party vendors</v>
      </c>
      <c r="J9" t="str">
        <f>IF(Strategic!$E$8="","",Strategic!$E$8)</f>
        <v>Unsure/Don't know</v>
      </c>
      <c r="K9" t="str">
        <f>IF(Strategic!$F$8="","",Strategic!$F$8)</f>
        <v>Unsure/Don't Know</v>
      </c>
      <c r="L9" t="str">
        <f>IF(Strategic!$G$8="","",Strategic!$G$8)</f>
        <v>Business Contracts unit and  Purchasing; Separation of Duties on vendor payments; Accounts Payable reviews</v>
      </c>
      <c r="M9" t="str">
        <f>IF(Strategic!$H$8="","",Strategic!$H$8)</f>
        <v>Daily</v>
      </c>
      <c r="N9" t="str">
        <f>IF(Strategic!I$8="","",Strategic!I$8)</f>
        <v>Moderate</v>
      </c>
      <c r="O9" t="str">
        <f>IF(Strategic!J$8="","",Strategic!J$8)</f>
        <v>Utilizing strategic sourcing</v>
      </c>
      <c r="P9" t="str">
        <f>IF(Strategic!K$8="","",Strategic!K$8)</f>
        <v>Administrative Affairs</v>
      </c>
      <c r="Q9" s="11" t="str">
        <f>IF(ForPrint!H16="","",ForPrint!H16)</f>
        <v>Adequately controlled</v>
      </c>
      <c r="R9" s="11">
        <f>IF(ForPrint!Q16="","",ForPrint!Q16)</f>
        <v>12.5</v>
      </c>
    </row>
    <row r="10" spans="1:18" x14ac:dyDescent="0.25">
      <c r="A10" t="str">
        <f>IF(Intro!$F$10="","",VLOOKUP(Intro!$F$10,Lists!$A$1:$B$19,2,FALSE))</f>
        <v/>
      </c>
      <c r="B10" t="str">
        <f>IF(Intro!$F$11="","",Intro!$F$11)</f>
        <v/>
      </c>
      <c r="C10" t="str">
        <f>IF(Intro!$F$12="","",Intro!$F$12)</f>
        <v>John Doe</v>
      </c>
      <c r="D10" t="str">
        <f>IF(Intro!$F$13="","",Intro!$F$13)</f>
        <v>Jane Doe</v>
      </c>
      <c r="E10" t="str">
        <f>IF(Intro!$F$14="","",Intro!$F$14)</f>
        <v/>
      </c>
      <c r="F10">
        <f ca="1">IF(Intro!$F$15="","",Intro!$F$15)</f>
        <v>43718</v>
      </c>
      <c r="G10" t="str">
        <f>IF(Intro!$F$5="","","Strategic")</f>
        <v>Strategic</v>
      </c>
      <c r="H10"/>
      <c r="I10" t="str">
        <f>IF(Strategic!$D$9="","",Strategic!$D$9)</f>
        <v>Employee recruitment and retention</v>
      </c>
      <c r="J10" t="str">
        <f>IF(Strategic!$E$9="","",Strategic!$E$9)</f>
        <v>Very low</v>
      </c>
      <c r="K10" t="str">
        <f>IF(Strategic!$F$9="","",Strategic!$F$9)</f>
        <v>Very low</v>
      </c>
      <c r="L10" t="str">
        <f>IF(Strategic!$G$9="","",Strategic!$G$9)</f>
        <v>Retention Issues and Solutions Initiative; Programs: Principles of Community, Work-Life Balance, Wellness,  and Training &amp; Development; Online Recruitment Systems; UWW Statement of Ethical Values and Standards of Ethical Conduct</v>
      </c>
      <c r="M10" t="str">
        <f>IF(Strategic!$H$9="","",Strategic!$H$9)</f>
        <v>Semi-annually</v>
      </c>
      <c r="N10" t="str">
        <f>IF(Strategic!I$9="","",Strategic!I$9)</f>
        <v>Significant</v>
      </c>
      <c r="O10" t="str">
        <f>IF(Strategic!J$9="","",Strategic!J$9)</f>
        <v>Business Intelligence System (OBEI)</v>
      </c>
      <c r="P10" t="str">
        <f>IF(Strategic!K$9="","",Strategic!K$9)</f>
        <v>Human Resources &amp; Diversity</v>
      </c>
      <c r="Q10" s="11" t="str">
        <f>IF(ForPrint!H17="","",ForPrint!H17)</f>
        <v>Potentially over-controlled</v>
      </c>
      <c r="R10" s="11">
        <f>IF(ForPrint!Q17="","",ForPrint!Q17)</f>
        <v>1</v>
      </c>
    </row>
    <row r="11" spans="1:18" x14ac:dyDescent="0.25">
      <c r="A11" t="str">
        <f>IF(Intro!$F$10="","",VLOOKUP(Intro!$F$10,Lists!$A$1:$B$19,2,FALSE))</f>
        <v/>
      </c>
      <c r="B11" t="str">
        <f>IF(Intro!$F$11="","",Intro!$F$11)</f>
        <v/>
      </c>
      <c r="C11" t="str">
        <f>IF(Intro!$F$12="","",Intro!$F$12)</f>
        <v>John Doe</v>
      </c>
      <c r="D11" t="str">
        <f>IF(Intro!$F$13="","",Intro!$F$13)</f>
        <v>Jane Doe</v>
      </c>
      <c r="E11" t="str">
        <f>IF(Intro!$F$14="","",Intro!$F$14)</f>
        <v/>
      </c>
      <c r="F11">
        <f ca="1">IF(Intro!$F$15="","",Intro!$F$15)</f>
        <v>43718</v>
      </c>
      <c r="G11" t="str">
        <f>IF(Intro!$F$5="","","Strategic")</f>
        <v>Strategic</v>
      </c>
      <c r="H11"/>
      <c r="I11" t="str">
        <f>IF(Strategic!$D$10="","",Strategic!$D$10)</f>
        <v>Decrease in international students to UWW</v>
      </c>
      <c r="J11" t="str">
        <f>IF(Strategic!$E$10="","",Strategic!$E$10)</f>
        <v>High</v>
      </c>
      <c r="K11" t="str">
        <f>IF(Strategic!$F$10="","",Strategic!$F$10)</f>
        <v>Moderate</v>
      </c>
      <c r="L11" t="str">
        <f>IF(Strategic!$G$10="","",Strategic!$G$10)</f>
        <v>Office of International Program advising  service</v>
      </c>
      <c r="M11" t="str">
        <f>IF(Strategic!$H$10="","",Strategic!$H$10)</f>
        <v>Monthly</v>
      </c>
      <c r="N11" t="str">
        <f>IF(Strategic!I$10="","",Strategic!I$10)</f>
        <v>Minor</v>
      </c>
      <c r="O11" t="str">
        <f>IF(Strategic!J$10="","",Strategic!J$10)</f>
        <v>Evaluate student inquiry data, applicants and starting students to assess change in composition of international student population</v>
      </c>
      <c r="P11" t="str">
        <f>IF(Strategic!K$10="","",Strategic!K$10)</f>
        <v>Administration, Student Affairs and Enrollment Management, Office of International Programs</v>
      </c>
      <c r="Q11" s="11" t="str">
        <f>IF(ForPrint!H18="","",ForPrint!H18)</f>
        <v>Poorly controlled</v>
      </c>
      <c r="R11" s="11">
        <f>IF(ForPrint!Q18="","",ForPrint!Q18)</f>
        <v>36</v>
      </c>
    </row>
    <row r="12" spans="1:18" x14ac:dyDescent="0.25">
      <c r="A12" t="str">
        <f>IF(Intro!$F$10="","",VLOOKUP(Intro!$F$10,Lists!$A$1:$B$19,2,FALSE))</f>
        <v/>
      </c>
      <c r="B12" t="str">
        <f>IF(Intro!$F$11="","",Intro!$F$11)</f>
        <v/>
      </c>
      <c r="C12" t="str">
        <f>IF(Intro!$F$12="","",Intro!$F$12)</f>
        <v>John Doe</v>
      </c>
      <c r="D12" t="str">
        <f>IF(Intro!$F$13="","",Intro!$F$13)</f>
        <v>Jane Doe</v>
      </c>
      <c r="E12" t="str">
        <f>IF(Intro!$F$14="","",Intro!$F$14)</f>
        <v/>
      </c>
      <c r="F12">
        <f ca="1">IF(Intro!$F$15="","",Intro!$F$15)</f>
        <v>43718</v>
      </c>
      <c r="G12" t="str">
        <f>IF(Intro!$F$5="","","Strategic")</f>
        <v>Strategic</v>
      </c>
      <c r="H12"/>
      <c r="I12" t="str">
        <f>IF(Strategic!$D$11="","",Strategic!$D$11)</f>
        <v>Resiliency (our ability or inability to recover)</v>
      </c>
      <c r="J12" t="str">
        <f>IF(Strategic!$E$11="","",Strategic!$E$11)</f>
        <v>Very High</v>
      </c>
      <c r="K12" t="str">
        <f>IF(Strategic!$F$11="","",Strategic!$F$11)</f>
        <v>High</v>
      </c>
      <c r="L12" t="str">
        <f>IF(Strategic!$G$11="","",Strategic!$G$11)</f>
        <v>Warhawk Ready Mission Continuity Plan Rollout; Disaster Recovery Plans; System wide and local backup and recovery policies and procedures; Electronic Information Security: Incident Response Planning and Notification Procedures</v>
      </c>
      <c r="M12" t="str">
        <f>IF(Strategic!$H$11="","",Strategic!$H$11)</f>
        <v>Semi-annually</v>
      </c>
      <c r="N12" t="str">
        <f>IF(Strategic!I$11="","",Strategic!I$11)</f>
        <v>None</v>
      </c>
      <c r="O12" t="str">
        <f>IF(Strategic!J$11="","",Strategic!J$11)</f>
        <v>Emergency plan testing</v>
      </c>
      <c r="P12" t="str">
        <f>IF(Strategic!K$11="","",Strategic!K$11)</f>
        <v>Administrative Affairs - Risk Mangement, University Campus Police Department</v>
      </c>
      <c r="Q12" s="11" t="str">
        <f>IF(ForPrint!H19="","",ForPrint!H19)</f>
        <v>Poorly controlled</v>
      </c>
      <c r="R12" s="11">
        <f>IF(ForPrint!Q19="","",ForPrint!Q19)</f>
        <v>80</v>
      </c>
    </row>
    <row r="13" spans="1:18" x14ac:dyDescent="0.25">
      <c r="A13" t="str">
        <f>IF(Intro!$F$10="","",VLOOKUP(Intro!$F$10,Lists!$A$1:$B$19,2,FALSE))</f>
        <v/>
      </c>
      <c r="B13" t="str">
        <f>IF(Intro!$F$11="","",Intro!$F$11)</f>
        <v/>
      </c>
      <c r="C13" t="str">
        <f>IF(Intro!$F$12="","",Intro!$F$12)</f>
        <v>John Doe</v>
      </c>
      <c r="D13" t="str">
        <f>IF(Intro!$F$13="","",Intro!$F$13)</f>
        <v>Jane Doe</v>
      </c>
      <c r="E13" t="str">
        <f>IF(Intro!$F$14="","",Intro!$F$14)</f>
        <v/>
      </c>
      <c r="F13">
        <f ca="1">IF(Intro!$F$15="","",Intro!$F$15)</f>
        <v>43718</v>
      </c>
      <c r="G13" t="str">
        <f>IF(Intro!$F$5="","","Strategic")</f>
        <v>Strategic</v>
      </c>
      <c r="H13"/>
      <c r="I13" t="str">
        <f>IF(Strategic!$D$12="","",Strategic!$D$12)</f>
        <v xml:space="preserve">Bureaucracy over-controlled; creates inefficiency </v>
      </c>
      <c r="J13" t="str">
        <f>IF(Strategic!$E$12="","",Strategic!$E$12)</f>
        <v>Moderate</v>
      </c>
      <c r="K13" t="str">
        <f>IF(Strategic!$F$12="","",Strategic!$F$12)</f>
        <v>High</v>
      </c>
      <c r="L13" t="str">
        <f>IF(Strategic!$G$12="","",Strategic!$G$12)</f>
        <v>UWW Policy and Requirements, Lean process improvement (enhance data transparency, procedure review and simplification) meetings. Note: greater consistency among UWS on interpretation of policies  The level of bureaucracy writing the policies and systems needs to be streamlined to mitigate our risk in this area.</v>
      </c>
      <c r="M13" t="str">
        <f>IF(Strategic!$H$12="","",Strategic!$H$12)</f>
        <v>Ad-Hoc</v>
      </c>
      <c r="N13" t="str">
        <f>IF(Strategic!I$12="","",Strategic!I$12)</f>
        <v/>
      </c>
      <c r="O13" t="str">
        <f>IF(Strategic!J$12="","",Strategic!J$12)</f>
        <v>Improved access to data</v>
      </c>
      <c r="P13" t="str">
        <f>IF(Strategic!K$12="","",Strategic!K$12)</f>
        <v xml:space="preserve">System UW, Chancellor's Office </v>
      </c>
      <c r="Q13" s="11" t="str">
        <f>IF(ForPrint!H20="","",ForPrint!H20)</f>
        <v/>
      </c>
      <c r="R13" s="11" t="str">
        <f>IF(ForPrint!Q20="","",ForPrint!Q20)</f>
        <v/>
      </c>
    </row>
    <row r="14" spans="1:18" x14ac:dyDescent="0.25">
      <c r="A14" t="str">
        <f>IF(Intro!$F$10="","",VLOOKUP(Intro!$F$10,Lists!$A$1:$B$19,2,FALSE))</f>
        <v/>
      </c>
      <c r="B14" t="str">
        <f>IF(Intro!$F$11="","",Intro!$F$11)</f>
        <v/>
      </c>
      <c r="C14" t="str">
        <f>IF(Intro!$F$12="","",Intro!$F$12)</f>
        <v>John Doe</v>
      </c>
      <c r="D14" t="str">
        <f>IF(Intro!$F$13="","",Intro!$F$13)</f>
        <v>Jane Doe</v>
      </c>
      <c r="E14" t="str">
        <f>IF(Intro!$F$14="","",Intro!$F$14)</f>
        <v/>
      </c>
      <c r="F14">
        <f ca="1">IF(Intro!$F$15="","",Intro!$F$15)</f>
        <v>43718</v>
      </c>
      <c r="G14" t="str">
        <f>IF(Intro!$F$5="","","Strategic")</f>
        <v>Strategic</v>
      </c>
      <c r="H14"/>
      <c r="I14" t="str">
        <f>IF(Strategic!$D$13="","",Strategic!$D$13)</f>
        <v>Individual college goals not in alignment with the greater University goals</v>
      </c>
      <c r="J14" t="str">
        <f>IF(Strategic!$E$13="","",Strategic!$E$13)</f>
        <v>Low</v>
      </c>
      <c r="K14" t="str">
        <f>IF(Strategic!$F$13="","",Strategic!$F$13)</f>
        <v>Moderate</v>
      </c>
      <c r="L14" t="str">
        <f>IF(Strategic!$G$13="","",Strategic!$G$13)</f>
        <v xml:space="preserve">UWW Strategic Plan; Note: Problematic organizationally when sub-units work in different directions than larger organization and effectiveness is unknown. </v>
      </c>
      <c r="M14" t="str">
        <f>IF(Strategic!$H$13="","",Strategic!$H$13)</f>
        <v>Ad-Hoc</v>
      </c>
      <c r="N14" t="str">
        <f>IF(Strategic!I$13="","",Strategic!I$13)</f>
        <v>Low</v>
      </c>
      <c r="O14" t="str">
        <f>IF(Strategic!J$13="","",Strategic!J$13)</f>
        <v>None</v>
      </c>
      <c r="P14" t="str">
        <f>IF(Strategic!K$13="","",Strategic!K$13)</f>
        <v>Senior Leadership</v>
      </c>
      <c r="Q14" s="11" t="e">
        <f>IF(ForPrint!H21="","",ForPrint!H21)</f>
        <v>#N/A</v>
      </c>
      <c r="R14" s="11" t="e">
        <f>IF(ForPrint!Q21="","",ForPrint!Q21)</f>
        <v>#N/A</v>
      </c>
    </row>
    <row r="15" spans="1:18" x14ac:dyDescent="0.25">
      <c r="A15" t="str">
        <f>IF(Intro!$F$10="","",VLOOKUP(Intro!$F$10,Lists!$A$1:$B$19,2,FALSE))</f>
        <v/>
      </c>
      <c r="B15" t="str">
        <f>IF(Intro!$F$11="","",Intro!$F$11)</f>
        <v/>
      </c>
      <c r="C15" t="str">
        <f>IF(Intro!$F$12="","",Intro!$F$12)</f>
        <v>John Doe</v>
      </c>
      <c r="D15" t="str">
        <f>IF(Intro!$F$13="","",Intro!$F$13)</f>
        <v>Jane Doe</v>
      </c>
      <c r="E15" t="str">
        <f>IF(Intro!$F$14="","",Intro!$F$14)</f>
        <v/>
      </c>
      <c r="F15">
        <f ca="1">IF(Intro!$F$15="","",Intro!$F$15)</f>
        <v>43718</v>
      </c>
      <c r="G15" t="str">
        <f>IF(Intro!$F$5="","","Strategic")</f>
        <v>Strategic</v>
      </c>
      <c r="H15"/>
      <c r="I15" t="str">
        <f>IF(Strategic!$D$14="","",Strategic!$D$14)</f>
        <v>Provide additional services to assist students in graduating</v>
      </c>
      <c r="J15" t="str">
        <f>IF(Strategic!$E$14="","",Strategic!$E$14)</f>
        <v xml:space="preserve">High </v>
      </c>
      <c r="K15" t="str">
        <f>IF(Strategic!$F$14="","",Strategic!$F$14)</f>
        <v>High</v>
      </c>
      <c r="L15" t="str">
        <f>IF(Strategic!$G$14="","",Strategic!$G$14)</f>
        <v>Chancellor's Office funding for increased advising; Student Success and Graduation Initiative;  Advising Services; UWW Student Success Program</v>
      </c>
      <c r="M15" t="str">
        <f>IF(Strategic!$H$14="","",Strategic!$H$14)</f>
        <v>Unsure/Don't know</v>
      </c>
      <c r="N15" t="str">
        <f>IF(Strategic!I$14="","",Strategic!I$14)</f>
        <v>Moderate</v>
      </c>
      <c r="O15" t="str">
        <f>IF(Strategic!J$14="","",Strategic!J$14)</f>
        <v>Reports and Analysis/Studies published on campus websites</v>
      </c>
      <c r="P15" t="str">
        <f>IF(Strategic!K$14="","",Strategic!K$14)</f>
        <v xml:space="preserve">Student Affairs &amp; Enrollment Management </v>
      </c>
      <c r="Q15" s="11" t="e">
        <f>IF(ForPrint!H22="","",ForPrint!H22)</f>
        <v>#N/A</v>
      </c>
      <c r="R15" s="11" t="e">
        <f>IF(ForPrint!Q22="","",ForPrint!Q22)</f>
        <v>#N/A</v>
      </c>
    </row>
    <row r="16" spans="1:18" x14ac:dyDescent="0.25">
      <c r="A16" t="str">
        <f>IF(Intro!$F$10="","",VLOOKUP(Intro!$F$10,Lists!$A$1:$B$19,2,FALSE))</f>
        <v/>
      </c>
      <c r="B16" t="str">
        <f>IF(Intro!$F$11="","",Intro!$F$11)</f>
        <v/>
      </c>
      <c r="C16" t="str">
        <f>IF(Intro!$F$12="","",Intro!$F$12)</f>
        <v>John Doe</v>
      </c>
      <c r="D16" t="str">
        <f>IF(Intro!$F$13="","",Intro!$F$13)</f>
        <v>Jane Doe</v>
      </c>
      <c r="E16" t="str">
        <f>IF(Intro!$F$14="","",Intro!$F$14)</f>
        <v/>
      </c>
      <c r="F16">
        <f ca="1">IF(Intro!$F$15="","",Intro!$F$15)</f>
        <v>43718</v>
      </c>
      <c r="G16" t="str">
        <f>IF(Intro!$F$5="","","Strategic")</f>
        <v>Strategic</v>
      </c>
      <c r="H16"/>
      <c r="I16" t="str">
        <f>IF(Strategic!$D$15="","",Strategic!$D$15)</f>
        <v>Lack of necessary counseling resources to improve success rates of academic "at-risk" students</v>
      </c>
      <c r="J16" t="str">
        <f>IF(Strategic!$E$15="","",Strategic!$E$15)</f>
        <v>Moderate</v>
      </c>
      <c r="K16" t="str">
        <f>IF(Strategic!$F$15="","",Strategic!$F$15)</f>
        <v>Moderate</v>
      </c>
      <c r="L16" t="str">
        <f>IF(Strategic!$G$15="","",Strategic!$G$15)</f>
        <v xml:space="preserve">Campus Student Success Plan;
</v>
      </c>
      <c r="M16" t="str">
        <f>IF(Strategic!$H$15="","",Strategic!$H$15)</f>
        <v>Ad-Hoc</v>
      </c>
      <c r="N16" t="str">
        <f>IF(Strategic!I$15="","",Strategic!I$15)</f>
        <v>Moderate</v>
      </c>
      <c r="O16" t="str">
        <f>IF(Strategic!J$15="","",Strategic!J$15)</f>
        <v>UWW Student Graduation rates;
Annual Student Satisfaction Survey (Housing)</v>
      </c>
      <c r="P16" t="str">
        <f>IF(Strategic!K$15="","",Strategic!K$15)</f>
        <v>Senior Leadership</v>
      </c>
      <c r="Q16" s="11" t="str">
        <f>IF(ForPrint!H23="","",ForPrint!H23)</f>
        <v>Adequately controlled</v>
      </c>
      <c r="R16" s="11">
        <f>IF(ForPrint!Q23="","",ForPrint!Q23)</f>
        <v>18</v>
      </c>
    </row>
    <row r="17" spans="1:18" s="10" customFormat="1" x14ac:dyDescent="0.25">
      <c r="A17" t="str">
        <f>IF(Intro!$F$10="","",VLOOKUP(Intro!$F$10,Lists!$A$1:$B$19,2,FALSE))</f>
        <v/>
      </c>
      <c r="B17" t="str">
        <f>IF(Intro!$F$11="","",Intro!$F$11)</f>
        <v/>
      </c>
      <c r="C17" t="str">
        <f>IF(Intro!$F$12="","",Intro!$F$12)</f>
        <v>John Doe</v>
      </c>
      <c r="D17" t="str">
        <f>IF(Intro!$F$13="","",Intro!$F$13)</f>
        <v>Jane Doe</v>
      </c>
      <c r="E17" t="str">
        <f>IF(Intro!$F$14="","",Intro!$F$14)</f>
        <v/>
      </c>
      <c r="F17">
        <f ca="1">IF(Intro!$F$15="","",Intro!$F$15)</f>
        <v>43718</v>
      </c>
      <c r="G17" t="str">
        <f>IF(Intro!$F$5="","","Strategic")</f>
        <v>Strategic</v>
      </c>
      <c r="H17"/>
      <c r="I17" t="str">
        <f>IF(Strategic!$D$16="","",Strategic!$D$16)</f>
        <v>Course "bottleneck" results in student graduation delays</v>
      </c>
      <c r="J17" t="str">
        <f>IF(Strategic!$E$16="","",Strategic!$E$16)</f>
        <v>Moderate</v>
      </c>
      <c r="K17" t="str">
        <f>IF(Strategic!$F$16="","",Strategic!$F$16)</f>
        <v>Moderate</v>
      </c>
      <c r="L17" t="str">
        <f>IF(Strategic!$G$16="","",Strategic!$G$16)</f>
        <v>Campus Student Success Plan</v>
      </c>
      <c r="M17" t="str">
        <f>IF(Strategic!$H$16="","",Strategic!$H$16)</f>
        <v>Ad-Hoc</v>
      </c>
      <c r="N17" t="str">
        <f>IF(Strategic!I$16="","",Strategic!I$16)</f>
        <v>Moderate</v>
      </c>
      <c r="O17" t="str">
        <f>IF(Strategic!J$16="","",Strategic!J$16)</f>
        <v>Advising Services Reports, IRP Reports</v>
      </c>
      <c r="P17" t="str">
        <f>IF(Strategic!K$16="","",Strategic!K$16)</f>
        <v>Senior Leadership</v>
      </c>
      <c r="Q17" s="11" t="str">
        <f>IF(ForPrint!H24="","",ForPrint!H24)</f>
        <v>Adequately controlled</v>
      </c>
      <c r="R17" s="11">
        <f>IF(ForPrint!Q24="","",ForPrint!Q24)</f>
        <v>18</v>
      </c>
    </row>
    <row r="18" spans="1:18" x14ac:dyDescent="0.25">
      <c r="A18" t="str">
        <f>IF(Intro!$F$10="","",VLOOKUP(Intro!$F$10,Lists!$A$1:$B$19,2,FALSE))</f>
        <v/>
      </c>
      <c r="B18" t="str">
        <f>IF(Intro!$F$11="","",Intro!$F$11)</f>
        <v/>
      </c>
      <c r="C18" t="str">
        <f>IF(Intro!$F$12="","",Intro!$F$12)</f>
        <v>John Doe</v>
      </c>
      <c r="D18" t="str">
        <f>IF(Intro!$F$13="","",Intro!$F$13)</f>
        <v>Jane Doe</v>
      </c>
      <c r="E18" t="str">
        <f>IF(Intro!$F$14="","",Intro!$F$14)</f>
        <v/>
      </c>
      <c r="F18">
        <f ca="1">IF(Intro!$F$15="","",Intro!$F$15)</f>
        <v>43718</v>
      </c>
      <c r="G18" t="str">
        <f>IF(Intro!$F$5="","","Strategic")</f>
        <v>Strategic</v>
      </c>
      <c r="H18"/>
      <c r="I18" t="str">
        <f>IF(Strategic!$D$17="","",Strategic!$D$17)</f>
        <v>Ineffective database for monitoring and addressing student progress towards graduation</v>
      </c>
      <c r="J18" t="str">
        <f>IF(Strategic!$E$17="","",Strategic!$E$17)</f>
        <v>Moderate</v>
      </c>
      <c r="K18" t="str">
        <f>IF(Strategic!$F$17="","",Strategic!$F$17)</f>
        <v>Moderate</v>
      </c>
      <c r="L18" t="str">
        <f>IF(Strategic!$G$17="","",Strategic!$G$17)</f>
        <v>Campus Student Success Plan</v>
      </c>
      <c r="M18" t="str">
        <f>IF(Strategic!$H$17="","",Strategic!$H$17)</f>
        <v>Ad-Hoc</v>
      </c>
      <c r="N18" t="str">
        <f>IF(Strategic!I$17="","",Strategic!I$17)</f>
        <v>Moderate</v>
      </c>
      <c r="O18" t="str">
        <f>IF(Strategic!J$17="","",Strategic!J$17)</f>
        <v>Advising Services Reports, IRP Reports, EAB Programs</v>
      </c>
      <c r="P18" t="str">
        <f>IF(Strategic!K$17="","",Strategic!K$17)</f>
        <v>Senior Leadership</v>
      </c>
      <c r="Q18" s="11" t="str">
        <f>IF(ForPrint!H25="","",ForPrint!H25)</f>
        <v>Adequately controlled</v>
      </c>
      <c r="R18" s="11">
        <f>IF(ForPrint!Q25="","",ForPrint!Q25)</f>
        <v>18</v>
      </c>
    </row>
    <row r="19" spans="1:18" x14ac:dyDescent="0.25">
      <c r="A19" t="str">
        <f>IF(Intro!$F$10="","",VLOOKUP(Intro!$F$10,Lists!$A$1:$B$19,2,FALSE))</f>
        <v/>
      </c>
      <c r="B19" t="str">
        <f>IF(Intro!$F$11="","",Intro!$F$11)</f>
        <v/>
      </c>
      <c r="C19" t="str">
        <f>IF(Intro!$F$12="","",Intro!$F$12)</f>
        <v>John Doe</v>
      </c>
      <c r="D19" t="str">
        <f>IF(Intro!$F$13="","",Intro!$F$13)</f>
        <v>Jane Doe</v>
      </c>
      <c r="E19" t="str">
        <f>IF(Intro!$F$14="","",Intro!$F$14)</f>
        <v/>
      </c>
      <c r="F19">
        <f ca="1">IF(Intro!$F$15="","",Intro!$F$15)</f>
        <v>43718</v>
      </c>
      <c r="G19" t="str">
        <f>IF(Intro!$F$5="","","Strategic")</f>
        <v>Strategic</v>
      </c>
      <c r="I19" t="str">
        <f>IF(Strategic!$D$18="","",Strategic!$D$18)</f>
        <v>Increased legislative, UWS and campus-wide initiatives addressing a wide range of areas, from retention and graduation rates to increased math requirements for incoming students.</v>
      </c>
      <c r="J19" t="str">
        <f>IF(Strategic!$E$18="","",Strategic!$E$18)</f>
        <v>Moderate</v>
      </c>
      <c r="K19" t="str">
        <f>IF(Strategic!$F$18="","",Strategic!$F$18)</f>
        <v>Moderate</v>
      </c>
      <c r="L19" t="str">
        <f>IF(Strategic!$G$18="","",Strategic!$G$18)</f>
        <v>While most of the initiatives coming from the campus, UWS and Wisconsin legislature have positive intentions, there seems to be a lack of coordination and communication between these overarching systems in the development of these initiatives, thus resulting in high administrative work for campus units, with little time and space for creativity in addressing the needs of each campus community.  Additionally, the proposal to increase math requirements for incoming students could have an inequitable effect on underrepresented student groups who do not have access to K-12 educational systems that can provide the additional math courses.    Continue discussions with the Student Affairs and Enrollment Management division on how to administratively manage these initiatives</v>
      </c>
      <c r="M19" t="str">
        <f>IF(Strategic!$H$18="","",Strategic!$H$18)</f>
        <v>Annually</v>
      </c>
      <c r="N19" t="str">
        <f>IF(Strategic!I$18="","",Strategic!I$18)</f>
        <v>Minor</v>
      </c>
      <c r="O19" t="str">
        <f>IF(Strategic!J$18="","",Strategic!J$18)</f>
        <v/>
      </c>
      <c r="P19" t="str">
        <f>IF(Strategic!K$18="","",Strategic!K$18)</f>
        <v>VP, AVPs and Directors within Student Affairs and Enrollment Management</v>
      </c>
      <c r="Q19" s="11" t="str">
        <f>IF(ForPrint!H26="","",ForPrint!H26)</f>
        <v>Potentially poorly controlled</v>
      </c>
      <c r="R19" s="11">
        <f>IF(ForPrint!Q26="","",ForPrint!Q26)</f>
        <v>27</v>
      </c>
    </row>
    <row r="20" spans="1:18" x14ac:dyDescent="0.25">
      <c r="A20" t="str">
        <f>IF(Intro!$F$10="","",VLOOKUP(Intro!$F$10,Lists!$A$1:$B$19,2,FALSE))</f>
        <v/>
      </c>
      <c r="B20" t="str">
        <f>IF(Intro!$F$11="","",Intro!$F$11)</f>
        <v/>
      </c>
      <c r="C20" t="str">
        <f>IF(Intro!$F$12="","",Intro!$F$12)</f>
        <v>John Doe</v>
      </c>
      <c r="D20" t="str">
        <f>IF(Intro!$F$13="","",Intro!$F$13)</f>
        <v>Jane Doe</v>
      </c>
      <c r="E20" t="str">
        <f>IF(Intro!$F$14="","",Intro!$F$14)</f>
        <v/>
      </c>
      <c r="F20">
        <f ca="1">IF(Intro!$F$15="","",Intro!$F$15)</f>
        <v>43718</v>
      </c>
      <c r="G20" t="str">
        <f>IF(Intro!$F$5="","","Strategic")</f>
        <v>Strategic</v>
      </c>
      <c r="I20" t="str">
        <f>IF(Strategic!$D$19="","",Strategic!$D$19)</f>
        <v xml:space="preserve">Continued increase in mental health challenges of incoming and current students </v>
      </c>
      <c r="J20" t="str">
        <f>IF(Strategic!$E$19="","",Strategic!$E$19)</f>
        <v>Very High</v>
      </c>
      <c r="K20" t="str">
        <f>IF(Strategic!$F$19="","",Strategic!$F$19)</f>
        <v>Very high</v>
      </c>
      <c r="L20" t="str">
        <f>IF(Strategic!$G$19="","",Strategic!$G$19)</f>
        <v>This is an area of concern because students continue to enter college with identified mental health needs and often are underprepared in terms of mental health care treatment plans to support their success.  An additional area of concern is that staffing levels within the Counseling and Psychological Services Center do not meet the accreditation standards for counselor to student ratio, and this often results in long waiting lists for mental health services. Unclear how to address this within the division.  Some suggestions would be to fill open positions as soon as possible, increase salaries to attract candidates for counselor positions, and create more counselor faculty positions.</v>
      </c>
      <c r="M20" t="str">
        <f>IF(Strategic!$H$19="","",Strategic!$H$19)</f>
        <v>Monthly</v>
      </c>
      <c r="N20" t="str">
        <f>IF(Strategic!I$19="","",Strategic!I$19)</f>
        <v>Minor</v>
      </c>
      <c r="O20" t="str">
        <f>IF(Strategic!J$19="","",Strategic!J$19)</f>
        <v/>
      </c>
      <c r="P20" t="str">
        <f>IF(Strategic!K$19="","",Strategic!K$19)</f>
        <v>AVP of Student Affairs and Director of CPSC to manage HR needs for the unit with support from the Student Affairs and Enrollment Management Executive Council</v>
      </c>
      <c r="Q20" s="11" t="str">
        <f>IF(ForPrint!H27="","",ForPrint!H27)</f>
        <v>Poorly controlled</v>
      </c>
      <c r="R20" s="11">
        <f>IF(ForPrint!Q27="","",ForPrint!Q27)</f>
        <v>75</v>
      </c>
    </row>
    <row r="21" spans="1:18" x14ac:dyDescent="0.25">
      <c r="A21" t="str">
        <f>IF(Intro!$F$10="","",VLOOKUP(Intro!$F$10,Lists!$A$1:$B$19,2,FALSE))</f>
        <v/>
      </c>
      <c r="B21" t="str">
        <f>IF(Intro!$F$11="","",Intro!$F$11)</f>
        <v/>
      </c>
      <c r="C21" t="str">
        <f>IF(Intro!$F$12="","",Intro!$F$12)</f>
        <v>John Doe</v>
      </c>
      <c r="D21" t="str">
        <f>IF(Intro!$F$13="","",Intro!$F$13)</f>
        <v>Jane Doe</v>
      </c>
      <c r="E21" t="str">
        <f>IF(Intro!$F$14="","",Intro!$F$14)</f>
        <v/>
      </c>
      <c r="F21">
        <f ca="1">IF(Intro!$F$15="","",Intro!$F$15)</f>
        <v>43718</v>
      </c>
      <c r="G21" t="str">
        <f>IF(Intro!$F$5="","","Strategic")</f>
        <v>Strategic</v>
      </c>
      <c r="I21" t="str">
        <f>IF(Strategic!$D$20="","",Strategic!$D$20)</f>
        <v>Strategic Enrollment Management  - The University has no strategic enrollment management plan or articulated goal</v>
      </c>
      <c r="J21" t="str">
        <f>IF(Strategic!$E$20="","",Strategic!$E$20)</f>
        <v>Moderate</v>
      </c>
      <c r="K21" t="str">
        <f>IF(Strategic!$F$20="","",Strategic!$F$20)</f>
        <v>Moderate</v>
      </c>
      <c r="L21" t="str">
        <f>IF(Strategic!$G$20="","",Strategic!$G$20)</f>
        <v>The Strategic Enrollment Management Taskforce continues to meet to discuss the development and implementation of a campus wide Strategic Enrollment Plan.  Need to assess and monitor</v>
      </c>
      <c r="M21" t="str">
        <f>IF(Strategic!$H$20="","",Strategic!$H$20)</f>
        <v>Monthly</v>
      </c>
      <c r="N21" t="str">
        <f>IF(Strategic!I$20="","",Strategic!I$20)</f>
        <v>Minor</v>
      </c>
      <c r="O21" t="str">
        <f>IF(Strategic!J$20="","",Strategic!J$20)</f>
        <v>As a campus wide collaboration, creation of a 3-5 year Strategic Enrollment Plan, Monitor Plan Documentation</v>
      </c>
      <c r="P21" t="str">
        <f>IF(Strategic!K$20="","",Strategic!K$20)</f>
        <v>Student Affairs &amp; Enrollment Management  (Enrollment Management Technology), SEM Task Force,  Sr. Leadership</v>
      </c>
      <c r="Q21" s="11" t="str">
        <f>IF(ForPrint!H28="","",ForPrint!H28)</f>
        <v>Potentially poorly controlled</v>
      </c>
      <c r="R21" s="11">
        <f>IF(ForPrint!Q28="","",ForPrint!Q28)</f>
        <v>27</v>
      </c>
    </row>
    <row r="22" spans="1:18" x14ac:dyDescent="0.25">
      <c r="A22" t="str">
        <f>IF(Intro!$F$10="","",VLOOKUP(Intro!$F$10,Lists!$A$1:$B$19,2,FALSE))</f>
        <v/>
      </c>
      <c r="B22" t="str">
        <f>IF(Intro!$F$11="","",Intro!$F$11)</f>
        <v/>
      </c>
      <c r="C22" t="str">
        <f>IF(Intro!$F$12="","",Intro!$F$12)</f>
        <v>John Doe</v>
      </c>
      <c r="D22" t="str">
        <f>IF(Intro!$F$13="","",Intro!$F$13)</f>
        <v>Jane Doe</v>
      </c>
      <c r="E22" t="str">
        <f>IF(Intro!$F$14="","",Intro!$F$14)</f>
        <v/>
      </c>
      <c r="F22">
        <f ca="1">IF(Intro!$F$15="","",Intro!$F$15)</f>
        <v>43718</v>
      </c>
      <c r="G22" t="str">
        <f>IF(Intro!$F$5="","","Financial")</f>
        <v>Financial</v>
      </c>
      <c r="H22" t="str">
        <f>IF(Objectives!F11="","",Objectives!F11)</f>
        <v>Demonstrate value through efficiency of resource allocation.</v>
      </c>
    </row>
    <row r="23" spans="1:18" x14ac:dyDescent="0.25">
      <c r="A23" t="str">
        <f>IF(Intro!$F$10="","",VLOOKUP(Intro!$F$10,Lists!$A$1:$B$19,2,FALSE))</f>
        <v/>
      </c>
      <c r="B23" t="str">
        <f>IF(Intro!$F$11="","",Intro!$F$11)</f>
        <v/>
      </c>
      <c r="C23" t="str">
        <f>IF(Intro!$F$12="","",Intro!$F$12)</f>
        <v>John Doe</v>
      </c>
      <c r="D23" t="str">
        <f>IF(Intro!$F$13="","",Intro!$F$13)</f>
        <v>Jane Doe</v>
      </c>
      <c r="E23" t="str">
        <f>IF(Intro!$F$14="","",Intro!$F$14)</f>
        <v/>
      </c>
      <c r="F23">
        <f ca="1">IF(Intro!$F$15="","",Intro!$F$15)</f>
        <v>43718</v>
      </c>
      <c r="G23" t="str">
        <f>IF(Intro!$F$5="","","Financial")</f>
        <v>Financial</v>
      </c>
      <c r="H23" t="str">
        <f>IF(Objectives!F12="","",Objectives!F12)</f>
        <v>Improve overall productivity (doing more with existing resources).</v>
      </c>
    </row>
    <row r="24" spans="1:18" x14ac:dyDescent="0.25">
      <c r="A24" t="str">
        <f>IF(Intro!$F$10="","",VLOOKUP(Intro!$F$10,Lists!$A$1:$B$19,2,FALSE))</f>
        <v/>
      </c>
      <c r="B24" t="str">
        <f>IF(Intro!$F$11="","",Intro!$F$11)</f>
        <v/>
      </c>
      <c r="C24" t="str">
        <f>IF(Intro!$F$12="","",Intro!$F$12)</f>
        <v>John Doe</v>
      </c>
      <c r="D24" t="str">
        <f>IF(Intro!$F$13="","",Intro!$F$13)</f>
        <v>Jane Doe</v>
      </c>
      <c r="E24" t="str">
        <f>IF(Intro!$F$14="","",Intro!$F$14)</f>
        <v/>
      </c>
      <c r="F24">
        <f ca="1">IF(Intro!$F$15="","",Intro!$F$15)</f>
        <v>43718</v>
      </c>
      <c r="G24" t="str">
        <f>IF(Intro!$F$5="","","Financial")</f>
        <v>Financial</v>
      </c>
      <c r="H24" t="str">
        <f>IF(Objectives!F13="","",Objectives!F13)</f>
        <v>Develop new revenue generation programs.</v>
      </c>
    </row>
    <row r="25" spans="1:18" x14ac:dyDescent="0.25">
      <c r="A25" t="str">
        <f>IF(Intro!$F$10="","",VLOOKUP(Intro!$F$10,Lists!$A$1:$B$19,2,FALSE))</f>
        <v/>
      </c>
      <c r="B25" t="str">
        <f>IF(Intro!$F$11="","",Intro!$F$11)</f>
        <v/>
      </c>
      <c r="C25" t="str">
        <f>IF(Intro!$F$12="","",Intro!$F$12)</f>
        <v>John Doe</v>
      </c>
      <c r="D25" t="str">
        <f>IF(Intro!$F$13="","",Intro!$F$13)</f>
        <v>Jane Doe</v>
      </c>
      <c r="E25" t="str">
        <f>IF(Intro!$F$14="","",Intro!$F$14)</f>
        <v/>
      </c>
      <c r="F25">
        <f ca="1">IF(Intro!$F$15="","",Intro!$F$15)</f>
        <v>43718</v>
      </c>
      <c r="G25" t="str">
        <f>IF(Intro!$F$5="","","Financial")</f>
        <v>Financial</v>
      </c>
      <c r="H25" t="str">
        <f>IF(Objectives!F14="","",Objectives!F14)</f>
        <v>Expenditures are aligned with budgets.</v>
      </c>
    </row>
    <row r="26" spans="1:18" x14ac:dyDescent="0.25">
      <c r="A26" t="str">
        <f>IF(Intro!$F$10="","",VLOOKUP(Intro!$F$10,Lists!$A$1:$B$19,2,FALSE))</f>
        <v/>
      </c>
      <c r="B26" t="str">
        <f>IF(Intro!$F$11="","",Intro!$F$11)</f>
        <v/>
      </c>
      <c r="C26" t="str">
        <f>IF(Intro!$F$12="","",Intro!$F$12)</f>
        <v>John Doe</v>
      </c>
      <c r="D26" t="str">
        <f>IF(Intro!$F$13="","",Intro!$F$13)</f>
        <v>Jane Doe</v>
      </c>
      <c r="E26" t="str">
        <f>IF(Intro!$F$14="","",Intro!$F$14)</f>
        <v/>
      </c>
      <c r="F26">
        <f ca="1">IF(Intro!$F$15="","",Intro!$F$15)</f>
        <v>43718</v>
      </c>
      <c r="G26" t="str">
        <f>IF(Intro!$F$5="","","Financial")</f>
        <v>Financial</v>
      </c>
      <c r="H26" t="str">
        <f>IF(Objectives!F15="","",Objectives!F15)</f>
        <v>Implement new marketing strategies.</v>
      </c>
    </row>
    <row r="27" spans="1:18" x14ac:dyDescent="0.25">
      <c r="A27" t="str">
        <f>IF(Intro!$F$10="","",VLOOKUP(Intro!$F$10,Lists!$A$1:$B$19,2,FALSE))</f>
        <v/>
      </c>
      <c r="B27" t="str">
        <f>IF(Intro!$F$11="","",Intro!$F$11)</f>
        <v/>
      </c>
      <c r="C27" t="str">
        <f>IF(Intro!$F$12="","",Intro!$F$12)</f>
        <v>John Doe</v>
      </c>
      <c r="D27" t="str">
        <f>IF(Intro!$F$13="","",Intro!$F$13)</f>
        <v>Jane Doe</v>
      </c>
      <c r="E27" t="str">
        <f>IF(Intro!$F$14="","",Intro!$F$14)</f>
        <v/>
      </c>
      <c r="F27">
        <f ca="1">IF(Intro!$F$15="","",Intro!$F$15)</f>
        <v>43718</v>
      </c>
      <c r="G27" t="str">
        <f>IF(Intro!$F$5="","","Financial")</f>
        <v>Financial</v>
      </c>
      <c r="I27" t="str">
        <f>IF(Financial!$D$6="","",Financial!$D$6)</f>
        <v>Budget Impairment</v>
      </c>
      <c r="J27" t="str">
        <f>IF(Financial!$E$6="","",Financial!$E$6)</f>
        <v>Low</v>
      </c>
      <c r="K27" t="str">
        <f>IF(Financial!$F$6="","",Financial!$F$6)</f>
        <v>Very Low</v>
      </c>
      <c r="L27" t="str">
        <f>IF(Financial!$G$6="","",Financial!$G$6)</f>
        <v>Budget Officers Meetings; Financial Plan; Conversations with Governor and Legislature</v>
      </c>
      <c r="M27" t="str">
        <f>IF(Financial!$H$6="","",Financial!$H$6)</f>
        <v>Annually</v>
      </c>
      <c r="N27" t="str">
        <f>IF(Financial!I$6="","",Financial!I$6)</f>
        <v>Significant</v>
      </c>
      <c r="O27" t="str">
        <f>IF(Financial!J$6="","",Financial!J$6)</f>
        <v>Leveraging Wisdom &amp; WISER systems</v>
      </c>
      <c r="P27" t="str">
        <f>IF(Financial!K$6="","",Financial!K$6)</f>
        <v>Campus Budget Offices, Senior leadership</v>
      </c>
      <c r="Q27" s="11" t="str">
        <f>IF(ForPrint!H42="","",ForPrint!H42)</f>
        <v>Potentially over-controlled</v>
      </c>
      <c r="R27" s="11">
        <f>IF(ForPrint!Q42="","",ForPrint!Q42)</f>
        <v>2</v>
      </c>
    </row>
    <row r="28" spans="1:18" x14ac:dyDescent="0.25">
      <c r="A28" t="str">
        <f>IF(Intro!$F$10="","",VLOOKUP(Intro!$F$10,Lists!$A$1:$B$19,2,FALSE))</f>
        <v/>
      </c>
      <c r="B28" t="str">
        <f>IF(Intro!$F$11="","",Intro!$F$11)</f>
        <v/>
      </c>
      <c r="C28" t="str">
        <f>IF(Intro!$F$12="","",Intro!$F$12)</f>
        <v>John Doe</v>
      </c>
      <c r="D28" t="str">
        <f>IF(Intro!$F$13="","",Intro!$F$13)</f>
        <v>Jane Doe</v>
      </c>
      <c r="E28" t="str">
        <f>IF(Intro!$F$14="","",Intro!$F$14)</f>
        <v/>
      </c>
      <c r="F28">
        <f ca="1">IF(Intro!$F$15="","",Intro!$F$15)</f>
        <v>43718</v>
      </c>
      <c r="G28" t="str">
        <f>IF(Intro!$F$5="","","Financial")</f>
        <v>Financial</v>
      </c>
      <c r="I28" t="str">
        <f>IF(Financial!$D$7="","",Financial!$D$7)</f>
        <v>Ineffective service center/auxiliary management</v>
      </c>
      <c r="J28" t="str">
        <f>IF(Financial!$E$7="","",Financial!$E$7)</f>
        <v>High</v>
      </c>
      <c r="K28" t="str">
        <f>IF(Financial!$F$7="","",Financial!$F$7)</f>
        <v>Unsure/Don't know</v>
      </c>
      <c r="L28" t="str">
        <f>IF(Financial!$G$7="","",Financial!$G$7)</f>
        <v>All departments have programs focused on operational excellence, UWW Bylaws and Constitutions; open meetings; long range plans</v>
      </c>
      <c r="M28" t="str">
        <f>IF(Financial!$H$7="","",Financial!$H$7)</f>
        <v>Monthly</v>
      </c>
      <c r="N28" t="str">
        <f>IF(Financial!I$7="","",Financial!I$7)</f>
        <v>None</v>
      </c>
      <c r="O28" t="str">
        <f>IF(Financial!J$7="","",Financial!J$7)</f>
        <v>Reported on department websites</v>
      </c>
      <c r="P28" t="str">
        <f>IF(Financial!K$7="","",Financial!K$7)</f>
        <v>Senior Leadership</v>
      </c>
      <c r="Q28" s="11" t="str">
        <f>IF(ForPrint!H43="","",ForPrint!H43)</f>
        <v>Poorly controlled</v>
      </c>
      <c r="R28" s="11">
        <f>IF(ForPrint!Q43="","",ForPrint!Q43)</f>
        <v>40</v>
      </c>
    </row>
    <row r="29" spans="1:18" x14ac:dyDescent="0.25">
      <c r="A29" t="str">
        <f>IF(Intro!$F$10="","",VLOOKUP(Intro!$F$10,Lists!$A$1:$B$19,2,FALSE))</f>
        <v/>
      </c>
      <c r="B29" t="str">
        <f>IF(Intro!$F$11="","",Intro!$F$11)</f>
        <v/>
      </c>
      <c r="C29" t="str">
        <f>IF(Intro!$F$12="","",Intro!$F$12)</f>
        <v>John Doe</v>
      </c>
      <c r="D29" t="str">
        <f>IF(Intro!$F$13="","",Intro!$F$13)</f>
        <v>Jane Doe</v>
      </c>
      <c r="E29" t="str">
        <f>IF(Intro!$F$14="","",Intro!$F$14)</f>
        <v/>
      </c>
      <c r="F29">
        <f ca="1">IF(Intro!$F$15="","",Intro!$F$15)</f>
        <v>43718</v>
      </c>
      <c r="G29" t="str">
        <f>IF(Intro!$F$5="","","Financial")</f>
        <v>Financial</v>
      </c>
      <c r="I29" t="str">
        <f>IF(Financial!$D$8="","",Financial!$D$8)</f>
        <v>Non-compliant cost transfers</v>
      </c>
      <c r="J29" t="str">
        <f>IF(Financial!$E$8="","",Financial!$E$8)</f>
        <v>Very low</v>
      </c>
      <c r="K29" t="str">
        <f>IF(Financial!$F$8="","",Financial!$F$8)</f>
        <v>Very low</v>
      </c>
      <c r="L29" t="str">
        <f>IF(Financial!$G$8="","",Financial!$G$8)</f>
        <v>Extramural Funds Accounting Units; Operating Guidance; Financial Systems separating roles of initiator, approver and ledger reviewer; Self Assessment Tool; Internal Control Program; Department Training Programs; Administrative Responsibilities Handbook - Finance</v>
      </c>
      <c r="M29" t="str">
        <f>IF(Financial!$H$8="","",Financial!$H$8)</f>
        <v>Annually</v>
      </c>
      <c r="N29" t="str">
        <f>IF(Financial!I$8="","",Financial!I$8)</f>
        <v>Significant</v>
      </c>
      <c r="O29" t="str">
        <f>IF(Financial!J$8="","",Financial!J$8)</f>
        <v>Ledger Review; General and Payroll Ledger Reviews; Reported at department level (Documentation Requirements); PI Ledger Review; Audit Reports</v>
      </c>
      <c r="P29" t="str">
        <f>IF(Financial!K$8="","",Financial!K$8)</f>
        <v>Administration</v>
      </c>
      <c r="Q29" s="11" t="str">
        <f>IF(ForPrint!H44="","",ForPrint!H44)</f>
        <v>Potentially over-controlled</v>
      </c>
      <c r="R29" s="11">
        <f>IF(ForPrint!Q44="","",ForPrint!Q44)</f>
        <v>1</v>
      </c>
    </row>
    <row r="30" spans="1:18" x14ac:dyDescent="0.25">
      <c r="A30" t="str">
        <f>IF(Intro!$F$10="","",VLOOKUP(Intro!$F$10,Lists!$A$1:$B$19,2,FALSE))</f>
        <v/>
      </c>
      <c r="B30" t="str">
        <f>IF(Intro!$F$11="","",Intro!$F$11)</f>
        <v/>
      </c>
      <c r="C30" t="str">
        <f>IF(Intro!$F$12="","",Intro!$F$12)</f>
        <v>John Doe</v>
      </c>
      <c r="D30" t="str">
        <f>IF(Intro!$F$13="","",Intro!$F$13)</f>
        <v>Jane Doe</v>
      </c>
      <c r="E30" t="str">
        <f>IF(Intro!$F$14="","",Intro!$F$14)</f>
        <v/>
      </c>
      <c r="F30">
        <f ca="1">IF(Intro!$F$15="","",Intro!$F$15)</f>
        <v>43718</v>
      </c>
      <c r="G30" t="str">
        <f>IF(Intro!$F$5="","","Financial")</f>
        <v>Financial</v>
      </c>
      <c r="I30" t="str">
        <f>IF(Financial!$D$9="","",Financial!$D$9)</f>
        <v>Insufficient oversight over third-party vendors leading to increased expense and delivery failure</v>
      </c>
      <c r="J30" t="str">
        <f>IF(Financial!$E$9="","",Financial!$E$9)</f>
        <v>Unsure/Don't know</v>
      </c>
      <c r="K30" t="str">
        <f>IF(Financial!$F$9="","",Financial!$F$9)</f>
        <v>Unsure/Don't know</v>
      </c>
      <c r="L30" t="str">
        <f>IF(Financial!$G$9="","",Financial!$G$9)</f>
        <v>Strategic Sourcing Initiative; Business Contracts unit and Material Management; Separation of Duties on vendor payments; Accounts Payable reviews</v>
      </c>
      <c r="M30" t="str">
        <f>IF(Financial!$H$9="","",Financial!$H$9)</f>
        <v>Daily</v>
      </c>
      <c r="N30" t="str">
        <f>IF(Financial!I$9="","",Financial!I$9)</f>
        <v>Moderate</v>
      </c>
      <c r="O30" t="str">
        <f>IF(Financial!J$9="","",Financial!J$9)</f>
        <v>Utilizing strategic sourcing</v>
      </c>
      <c r="P30" t="str">
        <f>IF(Financial!K$9="","",Financial!K$9)</f>
        <v>Administration</v>
      </c>
      <c r="Q30" s="11" t="str">
        <f>IF(ForPrint!H45="","",ForPrint!H45)</f>
        <v>Adequately controlled</v>
      </c>
      <c r="R30" s="11">
        <f>IF(ForPrint!Q45="","",ForPrint!Q45)</f>
        <v>12.5</v>
      </c>
    </row>
    <row r="31" spans="1:18" x14ac:dyDescent="0.25">
      <c r="A31" t="str">
        <f>IF(Intro!$F$10="","",VLOOKUP(Intro!$F$10,Lists!$A$1:$B$19,2,FALSE))</f>
        <v/>
      </c>
      <c r="B31" t="str">
        <f>IF(Intro!$F$11="","",Intro!$F$11)</f>
        <v/>
      </c>
      <c r="C31" t="str">
        <f>IF(Intro!$F$12="","",Intro!$F$12)</f>
        <v>John Doe</v>
      </c>
      <c r="D31" t="str">
        <f>IF(Intro!$F$13="","",Intro!$F$13)</f>
        <v>Jane Doe</v>
      </c>
      <c r="E31" t="str">
        <f>IF(Intro!$F$14="","",Intro!$F$14)</f>
        <v/>
      </c>
      <c r="F31">
        <f ca="1">IF(Intro!$F$15="","",Intro!$F$15)</f>
        <v>43718</v>
      </c>
      <c r="G31" t="str">
        <f>IF(Intro!$F$5="","","Financial")</f>
        <v>Financial</v>
      </c>
      <c r="I31" t="str">
        <f>IF(Financial!$D$10="","",Financial!$D$10)</f>
        <v>Improper governmental activities including fraud, embezzlement, or misuse of university resources</v>
      </c>
      <c r="J31" t="str">
        <f>IF(Financial!$E$10="","",Financial!$E$10)</f>
        <v>Very high</v>
      </c>
      <c r="K31" t="str">
        <f>IF(Financial!$F$10="","",Financial!$F$10)</f>
        <v>Very high</v>
      </c>
      <c r="L31" t="str">
        <f>IF(Financial!$G$10="","",Financial!$G$10)</f>
        <v xml:space="preserve">Whistle Blower system, Policies and Hotlines; Department Designated Officials; Investigations Work Groups; Audit, Risk, Compliance &amp; Ethics Program; Internal Control Program; </v>
      </c>
      <c r="M31" t="str">
        <f>IF(Financial!$H$10="","",Financial!$H$10)</f>
        <v>Annually</v>
      </c>
      <c r="N31" t="str">
        <f>IF(Financial!I$10="","",Financial!I$10)</f>
        <v>Moderate</v>
      </c>
      <c r="O31" t="str">
        <f>IF(Financial!J$10="","",Financial!J$10)</f>
        <v>Losses reported in claims system; Whistle Blower system; Internal Audit Quarterly and Annual Reports; Investigations</v>
      </c>
      <c r="P31" t="str">
        <f>IF(Financial!K$10="","",Financial!K$10)</f>
        <v>Administration</v>
      </c>
      <c r="Q31" s="11" t="str">
        <f>IF(ForPrint!H46="","",ForPrint!H46)</f>
        <v>Poorly controlled</v>
      </c>
      <c r="R31" s="11">
        <f>IF(ForPrint!Q46="","",ForPrint!Q46)</f>
        <v>50</v>
      </c>
    </row>
    <row r="32" spans="1:18" x14ac:dyDescent="0.25">
      <c r="A32" t="str">
        <f>IF(Intro!$F$10="","",VLOOKUP(Intro!$F$10,Lists!$A$1:$B$19,2,FALSE))</f>
        <v/>
      </c>
      <c r="B32" t="str">
        <f>IF(Intro!$F$11="","",Intro!$F$11)</f>
        <v/>
      </c>
      <c r="C32" t="str">
        <f>IF(Intro!$F$12="","",Intro!$F$12)</f>
        <v>John Doe</v>
      </c>
      <c r="D32" t="str">
        <f>IF(Intro!$F$13="","",Intro!$F$13)</f>
        <v>Jane Doe</v>
      </c>
      <c r="E32" t="str">
        <f>IF(Intro!$F$14="","",Intro!$F$14)</f>
        <v/>
      </c>
      <c r="F32">
        <f ca="1">IF(Intro!$F$15="","",Intro!$F$15)</f>
        <v>43718</v>
      </c>
      <c r="G32" t="str">
        <f>IF(Intro!$F$5="","","Financial")</f>
        <v>Financial</v>
      </c>
      <c r="I32" t="str">
        <f>IF(Financial!$D$11="","",Financial!$D$11)</f>
        <v>Management of Trust Fund Accounts and Transactions</v>
      </c>
      <c r="J32" t="str">
        <f>IF(Financial!$E$11="","",Financial!$E$11)</f>
        <v>Moderate</v>
      </c>
      <c r="K32" t="str">
        <f>IF(Financial!$F$11="","",Financial!$F$11)</f>
        <v>Moderate</v>
      </c>
      <c r="L32" t="str">
        <f>IF(Financial!$G$11="","",Financial!$G$11)</f>
        <v>Wisconsin Retirement System; Wisconsin Department of Employee Trust Funds</v>
      </c>
      <c r="M32" t="str">
        <f>IF(Financial!$H$11="","",Financial!$H$11)</f>
        <v>Unsure</v>
      </c>
      <c r="N32" t="str">
        <f>IF(Financial!I$11="","",Financial!I$11)</f>
        <v>Moderate</v>
      </c>
      <c r="O32" t="str">
        <f>IF(Financial!J$11="","",Financial!J$11)</f>
        <v xml:space="preserve">Accounting monitoring; Internal Audit Reviews; External financial audit reports; Business Intelligence variance reporting </v>
      </c>
      <c r="P32" t="str">
        <f>IF(Financial!K$11="","",Financial!K$11)</f>
        <v>Human Resources &amp; Diversity</v>
      </c>
      <c r="Q32" s="11" t="str">
        <f>IF(ForPrint!H47="","",ForPrint!H47)</f>
        <v>Adequately controlled</v>
      </c>
      <c r="R32" s="11">
        <f>IF(ForPrint!Q47="","",ForPrint!Q47)</f>
        <v>18</v>
      </c>
    </row>
    <row r="33" spans="1:18" x14ac:dyDescent="0.25">
      <c r="A33" t="str">
        <f>IF(Intro!$F$10="","",VLOOKUP(Intro!$F$10,Lists!$A$1:$B$19,2,FALSE))</f>
        <v/>
      </c>
      <c r="B33" t="str">
        <f>IF(Intro!$F$11="","",Intro!$F$11)</f>
        <v/>
      </c>
      <c r="C33" t="str">
        <f>IF(Intro!$F$12="","",Intro!$F$12)</f>
        <v>John Doe</v>
      </c>
      <c r="D33" t="str">
        <f>IF(Intro!$F$13="","",Intro!$F$13)</f>
        <v>Jane Doe</v>
      </c>
      <c r="E33" t="str">
        <f>IF(Intro!$F$14="","",Intro!$F$14)</f>
        <v/>
      </c>
      <c r="F33">
        <f ca="1">IF(Intro!$F$15="","",Intro!$F$15)</f>
        <v>43718</v>
      </c>
      <c r="G33" t="str">
        <f>IF(Intro!$F$5="","","Financial")</f>
        <v>Financial</v>
      </c>
      <c r="I33" t="str">
        <f>IF(Financial!$D$12="","",Financial!$D$12)</f>
        <v>Leasing Activity</v>
      </c>
      <c r="J33" t="str">
        <f>IF(Financial!$E$12="","",Financial!$E$12)</f>
        <v>High</v>
      </c>
      <c r="K33" t="str">
        <f>IF(Financial!$F$12="","",Financial!$F$12)</f>
        <v>Moderate</v>
      </c>
      <c r="L33" t="str">
        <f>IF(Financial!$G$12="","",Financial!$G$12)</f>
        <v xml:space="preserve">Management sublease tenants and academic partners of Whitewater; meetings with University Property Management team regarding revenue from subleasing downtown campus; Internal Audit. Proposed mitigation: need investigation of controls </v>
      </c>
      <c r="M33" t="str">
        <f>IF(Financial!$H$12="","",Financial!$H$12)</f>
        <v>Monthly</v>
      </c>
      <c r="N33" t="str">
        <f>IF(Financial!I$12="","",Financial!I$12)</f>
        <v>Moderate</v>
      </c>
      <c r="O33" t="str">
        <f>IF(Financial!J$12="","",Financial!J$12)</f>
        <v>Monthly meetings, Audit reports</v>
      </c>
      <c r="P33" t="str">
        <f>IF(Financial!K$12="","",Financial!K$12)</f>
        <v>University Housing, Senior Leadership</v>
      </c>
      <c r="Q33" s="11" t="str">
        <f>IF(ForPrint!H48="","",ForPrint!H48)</f>
        <v>Potentially poorly controlled</v>
      </c>
      <c r="R33" s="11">
        <f>IF(ForPrint!Q48="","",ForPrint!Q48)</f>
        <v>24</v>
      </c>
    </row>
    <row r="34" spans="1:18" x14ac:dyDescent="0.25">
      <c r="A34" t="str">
        <f>IF(Intro!$F$10="","",VLOOKUP(Intro!$F$10,Lists!$A$1:$B$19,2,FALSE))</f>
        <v/>
      </c>
      <c r="B34" t="str">
        <f>IF(Intro!$F$11="","",Intro!$F$11)</f>
        <v/>
      </c>
      <c r="C34" t="str">
        <f>IF(Intro!$F$12="","",Intro!$F$12)</f>
        <v>John Doe</v>
      </c>
      <c r="D34" t="str">
        <f>IF(Intro!$F$13="","",Intro!$F$13)</f>
        <v>Jane Doe</v>
      </c>
      <c r="E34" t="str">
        <f>IF(Intro!$F$14="","",Intro!$F$14)</f>
        <v/>
      </c>
      <c r="F34">
        <f ca="1">IF(Intro!$F$15="","",Intro!$F$15)</f>
        <v>43718</v>
      </c>
      <c r="G34" t="str">
        <f>IF(Intro!$F$5="","","Financial")</f>
        <v>Financial</v>
      </c>
      <c r="I34" t="str">
        <f>IF(Financial!$D$13="","",Financial!$D$13)</f>
        <v>Liability claims</v>
      </c>
      <c r="J34" t="str">
        <f>IF(Financial!$E$13="","",Financial!$E$13)</f>
        <v>Moderate</v>
      </c>
      <c r="K34" t="str">
        <f>IF(Financial!$F$13="","",Financial!$F$13)</f>
        <v>Very low</v>
      </c>
      <c r="L34" t="str">
        <f>IF(Financial!$G$13="","",Financial!$G$13)</f>
        <v>Warhawks; Innovation Access Programs connecting research and industry; Intellectual Property Management Policies and Programs</v>
      </c>
      <c r="M34" t="str">
        <f>IF(Financial!$H$13="","",Financial!$H$13)</f>
        <v>Ad-hoc</v>
      </c>
      <c r="N34" t="str">
        <f>IF(Financial!I$13="","",Financial!I$13)</f>
        <v>Minor</v>
      </c>
      <c r="O34" t="str">
        <f>IF(Financial!J$13="","",Financial!J$13)</f>
        <v>Business Intelligence System</v>
      </c>
      <c r="P34" t="str">
        <f>IF(Financial!K$13="","",Financial!K$13)</f>
        <v>Counsel's office</v>
      </c>
      <c r="Q34" s="11" t="str">
        <f>IF(ForPrint!H49="","",ForPrint!H49)</f>
        <v>Adequately controlled</v>
      </c>
      <c r="R34" s="11">
        <f>IF(ForPrint!Q49="","",ForPrint!Q49)</f>
        <v>9</v>
      </c>
    </row>
    <row r="35" spans="1:18" x14ac:dyDescent="0.25">
      <c r="A35" t="str">
        <f>IF(Intro!$F$10="","",VLOOKUP(Intro!$F$10,Lists!$A$1:$B$19,2,FALSE))</f>
        <v/>
      </c>
      <c r="B35" t="str">
        <f>IF(Intro!$F$11="","",Intro!$F$11)</f>
        <v/>
      </c>
      <c r="C35" t="str">
        <f>IF(Intro!$F$12="","",Intro!$F$12)</f>
        <v>John Doe</v>
      </c>
      <c r="D35" t="str">
        <f>IF(Intro!$F$13="","",Intro!$F$13)</f>
        <v>Jane Doe</v>
      </c>
      <c r="E35" t="str">
        <f>IF(Intro!$F$14="","",Intro!$F$14)</f>
        <v/>
      </c>
      <c r="F35">
        <f ca="1">IF(Intro!$F$15="","",Intro!$F$15)</f>
        <v>43718</v>
      </c>
      <c r="G35" t="str">
        <f>IF(Intro!$F$5="","","Financial")</f>
        <v>Financial</v>
      </c>
      <c r="I35" t="str">
        <f>IF(Financial!$D$14="","",Financial!$D$14)</f>
        <v>Workers' compensation claims</v>
      </c>
      <c r="J35" t="str">
        <f>IF(Financial!$E$14="","",Financial!$E$14)</f>
        <v>Moderate</v>
      </c>
      <c r="K35" t="str">
        <f>IF(Financial!$F$14="","",Financial!$F$14)</f>
        <v>Moderate</v>
      </c>
      <c r="L35" t="str">
        <f>IF(Financial!$G$14="","",Financial!$G$14)</f>
        <v xml:space="preserve">Make Safety Happen Program; Claims Management (TPA); Policies </v>
      </c>
      <c r="M35" t="str">
        <f>IF(Financial!$H$14="","",Financial!$H$14)</f>
        <v>Semi-annually</v>
      </c>
      <c r="N35" t="str">
        <f>IF(Financial!I$14="","",Financial!I$14)</f>
        <v>Significant</v>
      </c>
      <c r="O35" t="str">
        <f>IF(Financial!J$14="","",Financial!J$14)</f>
        <v>Business Intelligence System; Retroactive Reviews</v>
      </c>
      <c r="P35" t="str">
        <f>IF(Financial!K$14="","",Financial!K$14)</f>
        <v>Risk Management</v>
      </c>
      <c r="Q35" s="11" t="str">
        <f>IF(ForPrint!H50="","",ForPrint!H50)</f>
        <v>Adequately controlled</v>
      </c>
      <c r="R35" s="11">
        <f>IF(ForPrint!Q50="","",ForPrint!Q50)</f>
        <v>9</v>
      </c>
    </row>
    <row r="36" spans="1:18" x14ac:dyDescent="0.25">
      <c r="A36" t="str">
        <f>IF(Intro!$F$10="","",VLOOKUP(Intro!$F$10,Lists!$A$1:$B$19,2,FALSE))</f>
        <v/>
      </c>
      <c r="B36" t="str">
        <f>IF(Intro!$F$11="","",Intro!$F$11)</f>
        <v/>
      </c>
      <c r="C36" t="str">
        <f>IF(Intro!$F$12="","",Intro!$F$12)</f>
        <v>John Doe</v>
      </c>
      <c r="D36" t="str">
        <f>IF(Intro!$F$13="","",Intro!$F$13)</f>
        <v>Jane Doe</v>
      </c>
      <c r="E36" t="str">
        <f>IF(Intro!$F$14="","",Intro!$F$14)</f>
        <v/>
      </c>
      <c r="F36">
        <f ca="1">IF(Intro!$F$15="","",Intro!$F$15)</f>
        <v>43718</v>
      </c>
      <c r="G36" t="str">
        <f>IF(Intro!$F$5="","","Financial")</f>
        <v>Financial</v>
      </c>
      <c r="I36" t="str">
        <f>IF(Financial!$D$15="","",Financial!$D$15)</f>
        <v xml:space="preserve">Technology Acquisition Redundancy </v>
      </c>
      <c r="J36" t="str">
        <f>IF(Financial!$E$15="","",Financial!$E$15)</f>
        <v>Very High</v>
      </c>
      <c r="K36" t="str">
        <f>IF(Financial!$F$15="","",Financial!$F$15)</f>
        <v>High</v>
      </c>
      <c r="L36" t="str">
        <f>IF(Financial!$G$15="","",Financial!$G$15)</f>
        <v xml:space="preserve">Drafted a cloud computing practice directive; developed and implemented a Technology Acquisition Review process to review all IT acquisitions for Security and Accessibility compliance; duplicative acquisitions are deterred. Proposed mitigation: be more coordinated - effort on tools that are used on campus; better stakeholder involvement in selection process, too many systems; should be streamlined to eliminate redundancy. </v>
      </c>
      <c r="M36" t="str">
        <f>IF(Financial!$H$15="","",Financial!$H$15)</f>
        <v>Daily</v>
      </c>
      <c r="N36" t="str">
        <f>IF(Financial!I$15="","",Financial!I$15)</f>
        <v>Significant</v>
      </c>
      <c r="O36" t="str">
        <f>IF(Financial!J$15="","",Financial!J$15)</f>
        <v>Ticketing system records all technology acquisition reviews. Reports can be prepared using criteria</v>
      </c>
      <c r="P36" t="str">
        <f>IF(Financial!K$15="","",Financial!K$15)</f>
        <v>Information Technology Services, Procurement, Accounts Payable, Disability Programs and Resource Center</v>
      </c>
      <c r="Q36" s="11" t="str">
        <f>IF(ForPrint!H51="","",ForPrint!H51)</f>
        <v>Potentially poorly controlled</v>
      </c>
      <c r="R36" s="11">
        <f>IF(ForPrint!Q51="","",ForPrint!Q51)</f>
        <v>20</v>
      </c>
    </row>
    <row r="37" spans="1:18" x14ac:dyDescent="0.25">
      <c r="A37" t="str">
        <f>IF(Intro!$F$10="","",VLOOKUP(Intro!$F$10,Lists!$A$1:$B$19,2,FALSE))</f>
        <v/>
      </c>
      <c r="B37" t="str">
        <f>IF(Intro!$F$11="","",Intro!$F$11)</f>
        <v/>
      </c>
      <c r="C37" t="str">
        <f>IF(Intro!$F$12="","",Intro!$F$12)</f>
        <v>John Doe</v>
      </c>
      <c r="D37" t="str">
        <f>IF(Intro!$F$13="","",Intro!$F$13)</f>
        <v>Jane Doe</v>
      </c>
      <c r="E37" t="str">
        <f>IF(Intro!$F$14="","",Intro!$F$14)</f>
        <v/>
      </c>
      <c r="F37">
        <f ca="1">IF(Intro!$F$15="","",Intro!$F$15)</f>
        <v>43718</v>
      </c>
      <c r="G37" t="str">
        <f>IF(Intro!$F$5="","","Financial")</f>
        <v>Financial</v>
      </c>
      <c r="I37" t="str">
        <f>IF(Financial!$D$16="","",Financial!$D$16)</f>
        <v xml:space="preserve">Capacity for Project Enforcement </v>
      </c>
      <c r="J37" t="str">
        <f>IF(Financial!$E$16="","",Financial!$E$16)</f>
        <v>Moderate</v>
      </c>
      <c r="K37" t="str">
        <f>IF(Financial!$F$16="","",Financial!$F$16)</f>
        <v>Moderate</v>
      </c>
      <c r="L37" t="str">
        <f>IF(Financial!$G$16="","",Financial!$G$16)</f>
        <v xml:space="preserve">Capital Planning unit; Project management team; Internal Audit; Admin Affairs Town Hall Presentation; Campus Master Plan; </v>
      </c>
      <c r="M37" t="str">
        <f>IF(Financial!$H$16="","",Financial!$H$16)</f>
        <v>Unsure/Don't know</v>
      </c>
      <c r="N37" t="str">
        <f>IF(Financial!I$16="","",Financial!I$16)</f>
        <v>Moderate</v>
      </c>
      <c r="O37" t="str">
        <f>IF(Financial!J$16="","",Financial!J$16)</f>
        <v xml:space="preserve">Reports on campus websites; Audit review </v>
      </c>
      <c r="P37" t="str">
        <f>IF(Financial!K$16="","",Financial!K$16)</f>
        <v>Capital Planning, Physical Planning &amp; Development</v>
      </c>
      <c r="Q37" s="11" t="str">
        <f>IF(ForPrint!H52="","",ForPrint!H52)</f>
        <v>Adequately controlled</v>
      </c>
      <c r="R37" s="11">
        <f>IF(ForPrint!Q52="","",ForPrint!Q52)</f>
        <v>18</v>
      </c>
    </row>
    <row r="38" spans="1:18" s="12" customFormat="1" x14ac:dyDescent="0.25">
      <c r="A38" t="str">
        <f>IF(Intro!$F$10="","",VLOOKUP(Intro!$F$10,Lists!$A$1:$B$19,2,FALSE))</f>
        <v/>
      </c>
      <c r="B38" t="str">
        <f>IF(Intro!$F$11="","",Intro!$F$11)</f>
        <v/>
      </c>
      <c r="C38" t="str">
        <f>IF(Intro!$F$12="","",Intro!$F$12)</f>
        <v>John Doe</v>
      </c>
      <c r="D38" t="str">
        <f>IF(Intro!$F$13="","",Intro!$F$13)</f>
        <v>Jane Doe</v>
      </c>
      <c r="E38" t="str">
        <f>IF(Intro!$F$14="","",Intro!$F$14)</f>
        <v/>
      </c>
      <c r="F38">
        <f ca="1">IF(Intro!$F$15="","",Intro!$F$15)</f>
        <v>43718</v>
      </c>
      <c r="G38" t="str">
        <f>IF(Intro!$F$5="","","Financial")</f>
        <v>Financial</v>
      </c>
      <c r="I38" t="str">
        <f>IF(Financial!$D$17="","",Financial!$D$17)</f>
        <v/>
      </c>
      <c r="J38" t="str">
        <f>IF(Financial!$E$17="","",Financial!$E$17)</f>
        <v/>
      </c>
      <c r="K38" t="str">
        <f>IF(Financial!$F$17="","",Financial!$F$17)</f>
        <v/>
      </c>
      <c r="L38" t="str">
        <f>IF(Financial!$G$17="","",Financial!$G$17)</f>
        <v/>
      </c>
      <c r="M38" t="str">
        <f>IF(Financial!$H$17="","",Financial!$H$17)</f>
        <v/>
      </c>
      <c r="N38" t="str">
        <f>IF(Financial!I$17="","",Financial!I$17)</f>
        <v/>
      </c>
      <c r="O38" t="str">
        <f>IF(Financial!J$17="","",Financial!J$17)</f>
        <v/>
      </c>
      <c r="P38" t="str">
        <f>IF(Financial!K$17="","",Financial!K$17)</f>
        <v/>
      </c>
      <c r="Q38" s="11" t="str">
        <f>IF(ForPrint!H53="","",ForPrint!H53)</f>
        <v/>
      </c>
      <c r="R38" s="11" t="str">
        <f>IF(ForPrint!Q53="","",ForPrint!Q53)</f>
        <v/>
      </c>
    </row>
    <row r="39" spans="1:18" s="10" customFormat="1" x14ac:dyDescent="0.25">
      <c r="A39" t="str">
        <f>IF(Intro!$F$10="","",VLOOKUP(Intro!$F$10,Lists!$A$1:$B$19,2,FALSE))</f>
        <v/>
      </c>
      <c r="B39" t="str">
        <f>IF(Intro!$F$11="","",Intro!$F$11)</f>
        <v/>
      </c>
      <c r="C39" t="str">
        <f>IF(Intro!$F$12="","",Intro!$F$12)</f>
        <v>John Doe</v>
      </c>
      <c r="D39" t="str">
        <f>IF(Intro!$F$13="","",Intro!$F$13)</f>
        <v>Jane Doe</v>
      </c>
      <c r="E39" t="str">
        <f>IF(Intro!$F$14="","",Intro!$F$14)</f>
        <v/>
      </c>
      <c r="F39">
        <f ca="1">IF(Intro!$F$15="","",Intro!$F$15)</f>
        <v>43718</v>
      </c>
      <c r="G39" t="str">
        <f>IF(Intro!$F$5="","","Financial")</f>
        <v>Financial</v>
      </c>
      <c r="I39" t="str">
        <f>IF(Financial!$D$18="","",Financial!$D$18)</f>
        <v/>
      </c>
      <c r="J39" t="str">
        <f>IF(Financial!$E$18="","",Financial!$E$18)</f>
        <v/>
      </c>
      <c r="K39" t="str">
        <f>IF(Financial!$F$18="","",Financial!$F$18)</f>
        <v/>
      </c>
      <c r="L39" t="str">
        <f>IF(Financial!$G$18="","",Financial!$G$18)</f>
        <v/>
      </c>
      <c r="M39" t="str">
        <f>IF(Financial!$H$18="","",Financial!$H$18)</f>
        <v/>
      </c>
      <c r="N39" t="str">
        <f>IF(Financial!I$18="","",Financial!I$18)</f>
        <v/>
      </c>
      <c r="O39" t="str">
        <f>IF(Financial!J$18="","",Financial!J$18)</f>
        <v/>
      </c>
      <c r="P39" t="str">
        <f>IF(Financial!K$18="","",Financial!K$18)</f>
        <v/>
      </c>
      <c r="Q39" s="11" t="str">
        <f>IF(ForPrint!H54="","",ForPrint!H54)</f>
        <v/>
      </c>
      <c r="R39" s="11" t="str">
        <f>IF(ForPrint!Q54="","",ForPrint!Q54)</f>
        <v/>
      </c>
    </row>
    <row r="40" spans="1:18" x14ac:dyDescent="0.25">
      <c r="A40" t="str">
        <f>IF(Intro!$F$10="","",VLOOKUP(Intro!$F$10,Lists!$A$1:$B$19,2,FALSE))</f>
        <v/>
      </c>
      <c r="B40" t="str">
        <f>IF(Intro!$F$11="","",Intro!$F$11)</f>
        <v/>
      </c>
      <c r="C40" t="str">
        <f>IF(Intro!$F$12="","",Intro!$F$12)</f>
        <v>John Doe</v>
      </c>
      <c r="D40" t="str">
        <f>IF(Intro!$F$13="","",Intro!$F$13)</f>
        <v>Jane Doe</v>
      </c>
      <c r="E40" t="str">
        <f>IF(Intro!$F$14="","",Intro!$F$14)</f>
        <v/>
      </c>
      <c r="F40">
        <f ca="1">IF(Intro!$F$15="","",Intro!$F$15)</f>
        <v>43718</v>
      </c>
      <c r="G40" t="str">
        <f>IF(Intro!$F$5="","","Financial")</f>
        <v>Financial</v>
      </c>
      <c r="I40" t="str">
        <f>IF(Financial!$D$19="","",Financial!$D$19)</f>
        <v/>
      </c>
      <c r="J40" t="str">
        <f>IF(Financial!$E$19="","",Financial!$E$19)</f>
        <v/>
      </c>
      <c r="K40" t="str">
        <f>IF(Financial!$F$19="","",Financial!$F$19)</f>
        <v/>
      </c>
      <c r="L40" t="str">
        <f>IF(Financial!$G$19="","",Financial!$G$19)</f>
        <v/>
      </c>
      <c r="M40" t="str">
        <f>IF(Financial!$H$19="","",Financial!$H$19)</f>
        <v/>
      </c>
      <c r="N40" t="str">
        <f>IF(Financial!I$19="","",Financial!I$19)</f>
        <v/>
      </c>
      <c r="O40" t="str">
        <f>IF(Financial!J$19="","",Financial!J$19)</f>
        <v/>
      </c>
      <c r="P40" t="str">
        <f>IF(Financial!K$19="","",Financial!K$19)</f>
        <v/>
      </c>
      <c r="Q40" s="11" t="str">
        <f>IF(ForPrint!H55="","",ForPrint!H55)</f>
        <v/>
      </c>
      <c r="R40" s="11" t="str">
        <f>IF(ForPrint!Q55="","",ForPrint!Q55)</f>
        <v/>
      </c>
    </row>
    <row r="41" spans="1:18" x14ac:dyDescent="0.25">
      <c r="A41" t="str">
        <f>IF(Intro!$F$10="","",VLOOKUP(Intro!$F$10,Lists!$A$1:$B$19,2,FALSE))</f>
        <v/>
      </c>
      <c r="B41" t="str">
        <f>IF(Intro!$F$11="","",Intro!$F$11)</f>
        <v/>
      </c>
      <c r="C41" t="str">
        <f>IF(Intro!$F$12="","",Intro!$F$12)</f>
        <v>John Doe</v>
      </c>
      <c r="D41" t="str">
        <f>IF(Intro!$F$13="","",Intro!$F$13)</f>
        <v>Jane Doe</v>
      </c>
      <c r="E41" t="str">
        <f>IF(Intro!$F$14="","",Intro!$F$14)</f>
        <v/>
      </c>
      <c r="F41">
        <f ca="1">IF(Intro!$F$15="","",Intro!$F$15)</f>
        <v>43718</v>
      </c>
      <c r="G41" t="str">
        <f>IF(Intro!$F$5="","","Financial")</f>
        <v>Financial</v>
      </c>
      <c r="I41" t="str">
        <f>IF(Financial!$D$20="","",Financial!$D$20)</f>
        <v/>
      </c>
      <c r="J41" t="str">
        <f>IF(Financial!$E$20="","",Financial!$E$20)</f>
        <v/>
      </c>
      <c r="K41" t="str">
        <f>IF(Financial!$F$20="","",Financial!$F$20)</f>
        <v/>
      </c>
      <c r="L41" t="str">
        <f>IF(Financial!$G$20="","",Financial!$G$20)</f>
        <v/>
      </c>
      <c r="M41" t="str">
        <f>IF(Financial!$H$20="","",Financial!$H$20)</f>
        <v/>
      </c>
      <c r="N41" t="str">
        <f>IF(Financial!I$20="","",Financial!I$20)</f>
        <v/>
      </c>
      <c r="O41" t="str">
        <f>IF(Financial!J$20="","",Financial!J$20)</f>
        <v/>
      </c>
      <c r="P41" t="str">
        <f>IF(Financial!K$20="","",Financial!K$20)</f>
        <v/>
      </c>
      <c r="Q41" s="11" t="str">
        <f>IF(ForPrint!H56="","",ForPrint!H56)</f>
        <v/>
      </c>
      <c r="R41" s="11" t="str">
        <f>IF(ForPrint!Q56="","",ForPrint!Q56)</f>
        <v/>
      </c>
    </row>
    <row r="42" spans="1:18" x14ac:dyDescent="0.25">
      <c r="A42" t="str">
        <f>IF(Intro!$F$10="","",VLOOKUP(Intro!$F$10,Lists!$A$1:$B$19,2,FALSE))</f>
        <v/>
      </c>
      <c r="B42" t="str">
        <f>IF(Intro!$F$11="","",Intro!$F$11)</f>
        <v/>
      </c>
      <c r="C42" t="str">
        <f>IF(Intro!$F$12="","",Intro!$F$12)</f>
        <v>John Doe</v>
      </c>
      <c r="D42" t="str">
        <f>IF(Intro!$F$13="","",Intro!$F$13)</f>
        <v>Jane Doe</v>
      </c>
      <c r="E42" t="str">
        <f>IF(Intro!$F$14="","",Intro!$F$14)</f>
        <v/>
      </c>
      <c r="F42">
        <f ca="1">IF(Intro!$F$15="","",Intro!$F$15)</f>
        <v>43718</v>
      </c>
      <c r="G42" t="str">
        <f>IF(Intro!$F$5="","","Compliance")</f>
        <v>Compliance</v>
      </c>
      <c r="H42" t="str">
        <f>IF(Objectives!F18="","",Objectives!F18)</f>
        <v>Implement a comprehensive strategic enrollment plan.</v>
      </c>
    </row>
    <row r="43" spans="1:18" x14ac:dyDescent="0.25">
      <c r="A43" t="str">
        <f>IF(Intro!$F$10="","",VLOOKUP(Intro!$F$10,Lists!$A$1:$B$19,2,FALSE))</f>
        <v/>
      </c>
      <c r="B43" t="str">
        <f>IF(Intro!$F$11="","",Intro!$F$11)</f>
        <v/>
      </c>
      <c r="C43" t="str">
        <f>IF(Intro!$F$12="","",Intro!$F$12)</f>
        <v>John Doe</v>
      </c>
      <c r="D43" t="str">
        <f>IF(Intro!$F$13="","",Intro!$F$13)</f>
        <v>Jane Doe</v>
      </c>
      <c r="E43" t="str">
        <f>IF(Intro!$F$14="","",Intro!$F$14)</f>
        <v/>
      </c>
      <c r="F43">
        <f ca="1">IF(Intro!$F$15="","",Intro!$F$15)</f>
        <v>43718</v>
      </c>
      <c r="G43" t="str">
        <f>IF(Intro!$F$5="","","Compliance")</f>
        <v>Compliance</v>
      </c>
      <c r="H43" t="str">
        <f>IF(Objectives!F19="","",Objectives!F19)</f>
        <v>To continually improve internal process to realize efficiencies.</v>
      </c>
    </row>
    <row r="44" spans="1:18" x14ac:dyDescent="0.25">
      <c r="A44" t="str">
        <f>IF(Intro!$F$10="","",VLOOKUP(Intro!$F$10,Lists!$A$1:$B$19,2,FALSE))</f>
        <v/>
      </c>
      <c r="B44" t="str">
        <f>IF(Intro!$F$11="","",Intro!$F$11)</f>
        <v/>
      </c>
      <c r="C44" t="str">
        <f>IF(Intro!$F$12="","",Intro!$F$12)</f>
        <v>John Doe</v>
      </c>
      <c r="D44" t="str">
        <f>IF(Intro!$F$13="","",Intro!$F$13)</f>
        <v>Jane Doe</v>
      </c>
      <c r="E44" t="str">
        <f>IF(Intro!$F$14="","",Intro!$F$14)</f>
        <v/>
      </c>
      <c r="F44">
        <f ca="1">IF(Intro!$F$15="","",Intro!$F$15)</f>
        <v>43718</v>
      </c>
      <c r="G44" t="str">
        <f>IF(Intro!$F$5="","","Compliance")</f>
        <v>Compliance</v>
      </c>
      <c r="H44" t="str">
        <f>IF(Objectives!F20="","",Objectives!F20)</f>
        <v>Capitalize on physical facilities (location, capacity, etc.).</v>
      </c>
    </row>
    <row r="45" spans="1:18" x14ac:dyDescent="0.25">
      <c r="A45" t="str">
        <f>IF(Intro!$F$10="","",VLOOKUP(Intro!$F$10,Lists!$A$1:$B$19,2,FALSE))</f>
        <v/>
      </c>
      <c r="B45" t="str">
        <f>IF(Intro!$F$11="","",Intro!$F$11)</f>
        <v/>
      </c>
      <c r="C45" t="str">
        <f>IF(Intro!$F$12="","",Intro!$F$12)</f>
        <v>John Doe</v>
      </c>
      <c r="D45" t="str">
        <f>IF(Intro!$F$13="","",Intro!$F$13)</f>
        <v>Jane Doe</v>
      </c>
      <c r="E45" t="str">
        <f>IF(Intro!$F$14="","",Intro!$F$14)</f>
        <v/>
      </c>
      <c r="F45">
        <f ca="1">IF(Intro!$F$15="","",Intro!$F$15)</f>
        <v>43718</v>
      </c>
      <c r="G45" t="str">
        <f>IF(Intro!$F$5="","","Compliance")</f>
        <v>Compliance</v>
      </c>
      <c r="H45" t="str">
        <f>IF(Objectives!F21="","",Objectives!F21)</f>
        <v>Redirect or restructure available resources.</v>
      </c>
    </row>
    <row r="46" spans="1:18" x14ac:dyDescent="0.25">
      <c r="A46" t="str">
        <f>IF(Intro!$F$10="","",VLOOKUP(Intro!$F$10,Lists!$A$1:$B$19,2,FALSE))</f>
        <v/>
      </c>
      <c r="B46" t="str">
        <f>IF(Intro!$F$11="","",Intro!$F$11)</f>
        <v/>
      </c>
      <c r="C46" t="str">
        <f>IF(Intro!$F$12="","",Intro!$F$12)</f>
        <v>John Doe</v>
      </c>
      <c r="D46" t="str">
        <f>IF(Intro!$F$13="","",Intro!$F$13)</f>
        <v>Jane Doe</v>
      </c>
      <c r="E46" t="str">
        <f>IF(Intro!$F$14="","",Intro!$F$14)</f>
        <v/>
      </c>
      <c r="F46">
        <f ca="1">IF(Intro!$F$15="","",Intro!$F$15)</f>
        <v>43718</v>
      </c>
      <c r="G46" t="str">
        <f>IF(Intro!$F$5="","","Compliance")</f>
        <v>Compliance</v>
      </c>
      <c r="H46" t="str">
        <f>IF(Objectives!F22="","",Objectives!F22)</f>
        <v>Develop programs to support faculty and students.</v>
      </c>
    </row>
    <row r="47" spans="1:18" x14ac:dyDescent="0.25">
      <c r="A47" t="str">
        <f>IF(Intro!$F$10="","",VLOOKUP(Intro!$F$10,Lists!$A$1:$B$19,2,FALSE))</f>
        <v/>
      </c>
      <c r="B47" t="str">
        <f>IF(Intro!$F$11="","",Intro!$F$11)</f>
        <v/>
      </c>
      <c r="C47" t="str">
        <f>IF(Intro!$F$12="","",Intro!$F$12)</f>
        <v>John Doe</v>
      </c>
      <c r="D47" t="str">
        <f>IF(Intro!$F$13="","",Intro!$F$13)</f>
        <v>Jane Doe</v>
      </c>
      <c r="E47" t="str">
        <f>IF(Intro!$F$14="","",Intro!$F$14)</f>
        <v/>
      </c>
      <c r="F47">
        <f ca="1">IF(Intro!$F$15="","",Intro!$F$15)</f>
        <v>43718</v>
      </c>
      <c r="G47" t="str">
        <f>IF(Intro!$F$5="","","Compliance")</f>
        <v>Compliance</v>
      </c>
      <c r="I47" t="str">
        <f>IF(Operational!$D$6="","",Operational!$D$6)</f>
        <v>Catastrophic natural event (tornado, fire, etc.)</v>
      </c>
      <c r="J47" t="str">
        <f>IF(Operational!$E$6="","",Operational!$E$6)</f>
        <v>Very high</v>
      </c>
      <c r="K47" t="str">
        <f>IF(Operational!$F$6="","",Operational!$F$6)</f>
        <v>Moderate</v>
      </c>
      <c r="L47" t="str">
        <f>IF(Operational!$G$6="","",Operational!$G$6)</f>
        <v>Mission continuity; emergency management; Concern re utility systems, lack generator connections to buildings, also risk of flooding, ice and accessibility challenges.</v>
      </c>
      <c r="M47" t="str">
        <f>IF(Operational!$H$6="","",Operational!$H$6)</f>
        <v>Semi-annually</v>
      </c>
      <c r="N47" t="str">
        <f>IF(Operational!I$6="","",Operational!I$6)</f>
        <v>Moderate</v>
      </c>
      <c r="O47" t="str">
        <f>IF(Operational!J$6="","",Operational!J$6)</f>
        <v>Warhawk Ready; Capital Planning documents; Regular University wide participation drills, documentation thereof.</v>
      </c>
      <c r="P47" t="str">
        <f>IF(Operational!K$6="","",Operational!K$6)</f>
        <v>Risk Management/ARCE</v>
      </c>
      <c r="Q47" s="11" t="str">
        <f>IF(ForPrint!H69="","",ForPrint!H69)</f>
        <v>Potentially poorly controlled</v>
      </c>
      <c r="R47" s="11">
        <f>IF(ForPrint!Q69="","",ForPrint!Q69)</f>
        <v>30</v>
      </c>
    </row>
    <row r="48" spans="1:18" x14ac:dyDescent="0.25">
      <c r="A48" t="str">
        <f>IF(Intro!$F$10="","",VLOOKUP(Intro!$F$10,Lists!$A$1:$B$19,2,FALSE))</f>
        <v/>
      </c>
      <c r="B48" t="str">
        <f>IF(Intro!$F$11="","",Intro!$F$11)</f>
        <v/>
      </c>
      <c r="C48" t="str">
        <f>IF(Intro!$F$12="","",Intro!$F$12)</f>
        <v>John Doe</v>
      </c>
      <c r="D48" t="str">
        <f>IF(Intro!$F$13="","",Intro!$F$13)</f>
        <v>Jane Doe</v>
      </c>
      <c r="E48" t="str">
        <f>IF(Intro!$F$14="","",Intro!$F$14)</f>
        <v/>
      </c>
      <c r="F48">
        <f ca="1">IF(Intro!$F$15="","",Intro!$F$15)</f>
        <v>43718</v>
      </c>
      <c r="G48" t="str">
        <f>IF(Intro!$F$5="","","Compliance")</f>
        <v>Compliance</v>
      </c>
      <c r="I48" t="str">
        <f>IF(Operational!$D$7="","",Operational!$D$7)</f>
        <v>Pandemic</v>
      </c>
      <c r="J48" t="str">
        <f>IF(Operational!$E$7="","",Operational!$E$7)</f>
        <v>Moderate</v>
      </c>
      <c r="K48" t="str">
        <f>IF(Operational!$F$7="","",Operational!$F$7)</f>
        <v>Low</v>
      </c>
      <c r="L48" t="str">
        <f>IF(Operational!$G$7="","",Operational!$G$7)</f>
        <v>Mission continuity; emergency management; lack of masks and IC supplies; No Pandemic plan</v>
      </c>
      <c r="M48" t="str">
        <f>IF(Operational!$H$7="","",Operational!$H$7)</f>
        <v>Ad-hoc</v>
      </c>
      <c r="N48" t="str">
        <f>IF(Operational!I$7="","",Operational!I$7)</f>
        <v>Minor</v>
      </c>
      <c r="O48" t="str">
        <f>IF(Operational!J$7="","",Operational!J$7)</f>
        <v>Communication and tracking program - Warhawk Ready Platform</v>
      </c>
      <c r="P48" t="str">
        <f>IF(Operational!K$7="","",Operational!K$7)</f>
        <v>Risk Management/ARCE</v>
      </c>
      <c r="Q48" s="11" t="str">
        <f>IF(ForPrint!H70="","",ForPrint!H70)</f>
        <v>Potentially poorly controlled</v>
      </c>
      <c r="R48" s="11">
        <f>IF(ForPrint!Q70="","",ForPrint!Q70)</f>
        <v>18</v>
      </c>
    </row>
    <row r="49" spans="1:18" x14ac:dyDescent="0.25">
      <c r="A49" t="str">
        <f>IF(Intro!$F$10="","",VLOOKUP(Intro!$F$10,Lists!$A$1:$B$19,2,FALSE))</f>
        <v/>
      </c>
      <c r="B49" t="str">
        <f>IF(Intro!$F$11="","",Intro!$F$11)</f>
        <v/>
      </c>
      <c r="C49" t="str">
        <f>IF(Intro!$F$12="","",Intro!$F$12)</f>
        <v>John Doe</v>
      </c>
      <c r="D49" t="str">
        <f>IF(Intro!$F$13="","",Intro!$F$13)</f>
        <v>Jane Doe</v>
      </c>
      <c r="E49" t="str">
        <f>IF(Intro!$F$14="","",Intro!$F$14)</f>
        <v/>
      </c>
      <c r="F49">
        <f ca="1">IF(Intro!$F$15="","",Intro!$F$15)</f>
        <v>43718</v>
      </c>
      <c r="G49" t="str">
        <f>IF(Intro!$F$5="","","Compliance")</f>
        <v>Compliance</v>
      </c>
      <c r="I49" t="str">
        <f>IF(Operational!$D$8="","",Operational!$D$8)</f>
        <v>Domestic terrorism (animal rights activists, eco-terrorists, stem-cell research opponents, etc.)</v>
      </c>
      <c r="J49" t="str">
        <f>IF(Operational!$E$8="","",Operational!$E$8)</f>
        <v>Moderate</v>
      </c>
      <c r="K49" t="str">
        <f>IF(Operational!$F$8="","",Operational!$F$8)</f>
        <v>Very low</v>
      </c>
      <c r="L49" t="str">
        <f>IF(Operational!$G$8="","",Operational!$G$8)</f>
        <v>Campus PD liaison with law enforcement; additional training of campus law enforcement; improved security measures; hardening of buildings; communication and response protocols</v>
      </c>
      <c r="M49" t="str">
        <f>IF(Operational!$H$8="","",Operational!$H$8)</f>
        <v>Ad-hoc</v>
      </c>
      <c r="N49" t="str">
        <f>IF(Operational!I$8="","",Operational!I$8)</f>
        <v>None</v>
      </c>
      <c r="O49" t="str">
        <f>IF(Operational!J$8="","",Operational!J$8)</f>
        <v>Tracked in claims system</v>
      </c>
      <c r="P49" t="str">
        <f>IF(Operational!K$8="","",Operational!K$8)</f>
        <v>UWW Police</v>
      </c>
      <c r="Q49" s="11" t="str">
        <f>IF(ForPrint!H71="","",ForPrint!H71)</f>
        <v>Potentially poorly controlled</v>
      </c>
      <c r="R49" s="11">
        <f>IF(ForPrint!Q71="","",ForPrint!Q71)</f>
        <v>12</v>
      </c>
    </row>
    <row r="50" spans="1:18" x14ac:dyDescent="0.25">
      <c r="A50" t="str">
        <f>IF(Intro!$F$10="","",VLOOKUP(Intro!$F$10,Lists!$A$1:$B$19,2,FALSE))</f>
        <v/>
      </c>
      <c r="B50" t="str">
        <f>IF(Intro!$F$11="","",Intro!$F$11)</f>
        <v/>
      </c>
      <c r="C50" t="str">
        <f>IF(Intro!$F$12="","",Intro!$F$12)</f>
        <v>John Doe</v>
      </c>
      <c r="D50" t="str">
        <f>IF(Intro!$F$13="","",Intro!$F$13)</f>
        <v>Jane Doe</v>
      </c>
      <c r="E50" t="str">
        <f>IF(Intro!$F$14="","",Intro!$F$14)</f>
        <v/>
      </c>
      <c r="F50">
        <f ca="1">IF(Intro!$F$15="","",Intro!$F$15)</f>
        <v>43718</v>
      </c>
      <c r="G50" t="str">
        <f>IF(Intro!$F$5="","","Compliance")</f>
        <v>Compliance</v>
      </c>
      <c r="I50" t="str">
        <f>IF(Operational!$D$9="","",Operational!$D$9)</f>
        <v>Facilities, grounds, and pedestrian safety</v>
      </c>
      <c r="J50" t="str">
        <f>IF(Operational!$E$9="","",Operational!$E$9)</f>
        <v>High</v>
      </c>
      <c r="K50" t="str">
        <f>IF(Operational!$F$9="","",Operational!$F$9)</f>
        <v>High</v>
      </c>
      <c r="L50" t="str">
        <f>IF(Operational!$G$9="","",Operational!$G$9)</f>
        <v>Building Maintenance Services; Grounds and Landscape Service; Backlog, but program to reduce walkway ADA grading issues is part of annual Deferred Maintenance program.</v>
      </c>
      <c r="M50" t="str">
        <f>IF(Operational!$H$9="","",Operational!$H$9)</f>
        <v>Daily</v>
      </c>
      <c r="N50" t="str">
        <f>IF(Operational!I$9="","",Operational!I$9)</f>
        <v>Significant</v>
      </c>
      <c r="O50" t="str">
        <f>IF(Operational!J$9="","",Operational!J$9)</f>
        <v>Independent documentation and inspection records needed</v>
      </c>
      <c r="P50" t="str">
        <f>IF(Operational!K$9="","",Operational!K$9)</f>
        <v>Facilities Planning Management and Risk Management</v>
      </c>
      <c r="Q50" s="11" t="str">
        <f>IF(ForPrint!H72="","",ForPrint!H72)</f>
        <v>Adequately controlled</v>
      </c>
      <c r="R50" s="11">
        <f>IF(ForPrint!Q72="","",ForPrint!Q72)</f>
        <v>16</v>
      </c>
    </row>
    <row r="51" spans="1:18" x14ac:dyDescent="0.25">
      <c r="A51" t="str">
        <f>IF(Intro!$F$10="","",VLOOKUP(Intro!$F$10,Lists!$A$1:$B$19,2,FALSE))</f>
        <v/>
      </c>
      <c r="B51" t="str">
        <f>IF(Intro!$F$11="","",Intro!$F$11)</f>
        <v/>
      </c>
      <c r="C51" t="str">
        <f>IF(Intro!$F$12="","",Intro!$F$12)</f>
        <v>John Doe</v>
      </c>
      <c r="D51" t="str">
        <f>IF(Intro!$F$13="","",Intro!$F$13)</f>
        <v>Jane Doe</v>
      </c>
      <c r="E51" t="str">
        <f>IF(Intro!$F$14="","",Intro!$F$14)</f>
        <v/>
      </c>
      <c r="F51">
        <f ca="1">IF(Intro!$F$15="","",Intro!$F$15)</f>
        <v>43718</v>
      </c>
      <c r="G51" t="str">
        <f>IF(Intro!$F$5="","","Compliance")</f>
        <v>Compliance</v>
      </c>
      <c r="I51" t="str">
        <f>IF(Operational!$D$10="","",Operational!$D$10)</f>
        <v>Laboratory Safety</v>
      </c>
      <c r="J51" t="str">
        <f>IF(Operational!$E$10="","",Operational!$E$10)</f>
        <v>High</v>
      </c>
      <c r="K51" t="str">
        <f>IF(Operational!$F$10="","",Operational!$F$10)</f>
        <v>High</v>
      </c>
      <c r="L51" t="str">
        <f>IF(Operational!$G$10="","",Operational!$G$10)</f>
        <v>IIPP Policy; ARCE Program; Lab Safety Committee</v>
      </c>
      <c r="M51" t="str">
        <f>IF(Operational!$H$10="","",Operational!$H$10)</f>
        <v>Annually</v>
      </c>
      <c r="N51" t="str">
        <f>IF(Operational!I$10="","",Operational!I$10)</f>
        <v>Minor</v>
      </c>
      <c r="O51" t="str">
        <f>IF(Operational!J$10="","",Operational!J$10)</f>
        <v>Self-Assessment Tool</v>
      </c>
      <c r="P51" t="str">
        <f>IF(Operational!K$10="","",Operational!K$10)</f>
        <v>Lab Safety Committee, Risk Management, ORSP</v>
      </c>
      <c r="Q51" s="11" t="str">
        <f>IF(ForPrint!H73="","",ForPrint!H73)</f>
        <v>Poorly controlled</v>
      </c>
      <c r="R51" s="11">
        <f>IF(ForPrint!Q73="","",ForPrint!Q73)</f>
        <v>48</v>
      </c>
    </row>
    <row r="52" spans="1:18" x14ac:dyDescent="0.25">
      <c r="A52" t="str">
        <f>IF(Intro!$F$10="","",VLOOKUP(Intro!$F$10,Lists!$A$1:$B$19,2,FALSE))</f>
        <v/>
      </c>
      <c r="B52" t="str">
        <f>IF(Intro!$F$11="","",Intro!$F$11)</f>
        <v/>
      </c>
      <c r="C52" t="str">
        <f>IF(Intro!$F$12="","",Intro!$F$12)</f>
        <v>John Doe</v>
      </c>
      <c r="D52" t="str">
        <f>IF(Intro!$F$13="","",Intro!$F$13)</f>
        <v>Jane Doe</v>
      </c>
      <c r="E52" t="str">
        <f>IF(Intro!$F$14="","",Intro!$F$14)</f>
        <v/>
      </c>
      <c r="F52">
        <f ca="1">IF(Intro!$F$15="","",Intro!$F$15)</f>
        <v>43718</v>
      </c>
      <c r="G52" t="str">
        <f>IF(Intro!$F$5="","","Compliance")</f>
        <v>Compliance</v>
      </c>
      <c r="I52" t="str">
        <f>IF(Operational!$D$11="","",Operational!$D$11)</f>
        <v xml:space="preserve">Safety concerns regarding cash transportation to/from off campus events  </v>
      </c>
      <c r="J52" t="str">
        <f>IF(Operational!$E$11="","",Operational!$E$11)</f>
        <v>High</v>
      </c>
      <c r="K52" t="str">
        <f>IF(Operational!$F$11="","",Operational!$F$11)</f>
        <v>Low</v>
      </c>
      <c r="L52" t="str">
        <f>IF(Operational!$G$11="","",Operational!$G$11)</f>
        <v>UWS and UWW Cashiering and Handling Guideline; UCorp Fundraising Policy; Associated Students, Inc. Cash and Check Receipt Handling Policy; University Police Department provides services on-campus event. Note: Associated Students, Inc. Cash and Check receipt Handling Policy is reviewed annually</v>
      </c>
      <c r="M52" t="str">
        <f>IF(Operational!$H$11="","",Operational!$H$11)</f>
        <v>Annually</v>
      </c>
      <c r="N52" t="str">
        <f>IF(Operational!I$11="","",Operational!I$11)</f>
        <v>Minor</v>
      </c>
      <c r="O52" t="str">
        <f>IF(Operational!J$11="","",Operational!J$11)</f>
        <v/>
      </c>
      <c r="P52" t="str">
        <f>IF(Operational!K$11="","",Operational!K$11)</f>
        <v>Administration</v>
      </c>
      <c r="Q52" s="11" t="str">
        <f>IF(ForPrint!H74="","",ForPrint!H74)</f>
        <v>Potentially poorly controlled</v>
      </c>
      <c r="R52" s="11">
        <f>IF(ForPrint!Q74="","",ForPrint!Q74)</f>
        <v>24</v>
      </c>
    </row>
    <row r="53" spans="1:18" x14ac:dyDescent="0.25">
      <c r="A53" t="str">
        <f>IF(Intro!$F$10="","",VLOOKUP(Intro!$F$10,Lists!$A$1:$B$19,2,FALSE))</f>
        <v/>
      </c>
      <c r="B53" t="str">
        <f>IF(Intro!$F$11="","",Intro!$F$11)</f>
        <v/>
      </c>
      <c r="C53" t="str">
        <f>IF(Intro!$F$12="","",Intro!$F$12)</f>
        <v>John Doe</v>
      </c>
      <c r="D53" t="str">
        <f>IF(Intro!$F$13="","",Intro!$F$13)</f>
        <v>Jane Doe</v>
      </c>
      <c r="E53" t="str">
        <f>IF(Intro!$F$14="","",Intro!$F$14)</f>
        <v/>
      </c>
      <c r="F53">
        <f ca="1">IF(Intro!$F$15="","",Intro!$F$15)</f>
        <v>43718</v>
      </c>
      <c r="G53" t="str">
        <f>IF(Intro!$F$5="","","Compliance")</f>
        <v>Compliance</v>
      </c>
      <c r="I53" t="str">
        <f>IF(Operational!$D$12="","",Operational!$D$12)</f>
        <v>Campus Building Fire Safety</v>
      </c>
      <c r="J53" t="str">
        <f>IF(Operational!$E$12="","",Operational!$E$12)</f>
        <v>Very High</v>
      </c>
      <c r="K53" t="str">
        <f>IF(Operational!$F$12="","",Operational!$F$12)</f>
        <v>Moderate</v>
      </c>
      <c r="L53" t="str">
        <f>IF(Operational!$G$12="","",Operational!$G$12)</f>
        <v>State Fire Marshal inspection and approval; installation of fire alarms, sprinklers, centralized fire alarm connection system to campus buildings; Internal and External Audit Review</v>
      </c>
      <c r="M53" t="str">
        <f>IF(Operational!$H$12="","",Operational!$H$12)</f>
        <v/>
      </c>
      <c r="N53" t="str">
        <f>IF(Operational!I$12="","",Operational!I$12)</f>
        <v/>
      </c>
      <c r="O53" t="str">
        <f>IF(Operational!J$12="","",Operational!J$12)</f>
        <v>Audit reviews and reports</v>
      </c>
      <c r="P53" t="str">
        <f>IF(Operational!K$12="","",Operational!K$12)</f>
        <v>Physical Planning &amp; Development</v>
      </c>
      <c r="Q53" s="11" t="str">
        <f>IF(ForPrint!H75="","",ForPrint!H75)</f>
        <v/>
      </c>
      <c r="R53" s="11" t="str">
        <f>IF(ForPrint!Q75="","",ForPrint!Q75)</f>
        <v/>
      </c>
    </row>
    <row r="54" spans="1:18" x14ac:dyDescent="0.25">
      <c r="A54" t="str">
        <f>IF(Intro!$F$10="","",VLOOKUP(Intro!$F$10,Lists!$A$1:$B$19,2,FALSE))</f>
        <v/>
      </c>
      <c r="B54" t="str">
        <f>IF(Intro!$F$11="","",Intro!$F$11)</f>
        <v/>
      </c>
      <c r="C54" t="str">
        <f>IF(Intro!$F$12="","",Intro!$F$12)</f>
        <v>John Doe</v>
      </c>
      <c r="D54" t="str">
        <f>IF(Intro!$F$13="","",Intro!$F$13)</f>
        <v>Jane Doe</v>
      </c>
      <c r="E54" t="str">
        <f>IF(Intro!$F$14="","",Intro!$F$14)</f>
        <v/>
      </c>
      <c r="F54">
        <f ca="1">IF(Intro!$F$15="","",Intro!$F$15)</f>
        <v>43718</v>
      </c>
      <c r="G54" t="str">
        <f>IF(Intro!$F$5="","","Compliance")</f>
        <v>Compliance</v>
      </c>
      <c r="I54" t="str">
        <f>IF(Operational!$D$13="","",Operational!$D$13)</f>
        <v>Equipment/facility malfunction</v>
      </c>
      <c r="J54" t="str">
        <f>IF(Operational!$E$13="","",Operational!$E$13)</f>
        <v>Very high</v>
      </c>
      <c r="K54" t="str">
        <f>IF(Operational!$F$13="","",Operational!$F$13)</f>
        <v>Moderate</v>
      </c>
      <c r="L54" t="str">
        <f>IF(Operational!$G$13="","",Operational!$G$13)</f>
        <v>Equipment inventory database system-wide; Building Maintenance Services. Many building subsystems and equipment are well beyond industry standard renewal intervals.  Elevator systems, although well maintained, are beyond obsolescence dates, and cannot be repaired in a timely manner upon failure.</v>
      </c>
      <c r="M54" t="str">
        <f>IF(Operational!$H$13="","",Operational!$H$13)</f>
        <v>Semi-annually</v>
      </c>
      <c r="N54" t="str">
        <f>IF(Operational!I$13="","",Operational!I$13)</f>
        <v>Minor</v>
      </c>
      <c r="O54" t="str">
        <f>IF(Operational!J$13="","",Operational!J$13)</f>
        <v>Maintenance database; Claims system</v>
      </c>
      <c r="P54" t="str">
        <f>IF(Operational!K$13="","",Operational!K$13)</f>
        <v>Facilities Planning and Management &amp; Risk Management</v>
      </c>
      <c r="Q54" s="11" t="str">
        <f>IF(ForPrint!H76="","",ForPrint!H76)</f>
        <v>Poorly controlled</v>
      </c>
      <c r="R54" s="11">
        <f>IF(ForPrint!Q76="","",ForPrint!Q76)</f>
        <v>45</v>
      </c>
    </row>
    <row r="55" spans="1:18" s="12" customFormat="1" x14ac:dyDescent="0.25">
      <c r="A55" t="str">
        <f>IF(Intro!$F$10="","",VLOOKUP(Intro!$F$10,Lists!$A$1:$B$19,2,FALSE))</f>
        <v/>
      </c>
      <c r="B55" t="str">
        <f>IF(Intro!$F$11="","",Intro!$F$11)</f>
        <v/>
      </c>
      <c r="C55" t="str">
        <f>IF(Intro!$F$12="","",Intro!$F$12)</f>
        <v>John Doe</v>
      </c>
      <c r="D55" t="str">
        <f>IF(Intro!$F$13="","",Intro!$F$13)</f>
        <v>Jane Doe</v>
      </c>
      <c r="E55" t="str">
        <f>IF(Intro!$F$14="","",Intro!$F$14)</f>
        <v/>
      </c>
      <c r="F55">
        <f ca="1">IF(Intro!$F$15="","",Intro!$F$15)</f>
        <v>43718</v>
      </c>
      <c r="G55" t="str">
        <f>IF(Intro!$F$5="","","Compliance")</f>
        <v>Compliance</v>
      </c>
      <c r="I55" t="str">
        <f>IF(Operational!$D$14="","",Operational!$D$14)</f>
        <v>Key stakeholder is unclear of details pertaining to campus/utility infrastructure</v>
      </c>
      <c r="J55" t="str">
        <f>IF(Operational!$E$14="","",Operational!$E$14)</f>
        <v>Moderate</v>
      </c>
      <c r="K55" t="str">
        <f>IF(Operational!$F$14="","",Operational!$F$14)</f>
        <v>Low</v>
      </c>
      <c r="L55" t="str">
        <f>IF(Operational!$G$14="","",Operational!$G$14)</f>
        <v xml:space="preserve">UWW Campus Master Plan; Focused Tiered Draft Environmental Impact Report; Routine &amp; emergency maintenance/repair service; Campus sustainable initiative. </v>
      </c>
      <c r="M55" t="str">
        <f>IF(Operational!$H$14="","",Operational!$H$14)</f>
        <v>Unsure</v>
      </c>
      <c r="N55" t="str">
        <f>IF(Operational!I$14="","",Operational!I$14)</f>
        <v>Moderate</v>
      </c>
      <c r="O55" t="str">
        <f>IF(Operational!J$14="","",Operational!J$14)</f>
        <v>Reports on campus websites</v>
      </c>
      <c r="P55" t="str">
        <f>IF(Operational!K$14="","",Operational!K$14)</f>
        <v>Physical Planning &amp; Development, Administration, Facilities and Service Enterprises</v>
      </c>
      <c r="Q55" s="11" t="str">
        <f>IF(ForPrint!H77="","",ForPrint!H77)</f>
        <v>Adequately controlled</v>
      </c>
      <c r="R55" s="11">
        <f>IF(ForPrint!Q77="","",ForPrint!Q77)</f>
        <v>12</v>
      </c>
    </row>
    <row r="56" spans="1:18" s="12" customFormat="1" x14ac:dyDescent="0.25">
      <c r="A56" t="str">
        <f>IF(Intro!$F$10="","",VLOOKUP(Intro!$F$10,Lists!$A$1:$B$19,2,FALSE))</f>
        <v/>
      </c>
      <c r="B56" t="str">
        <f>IF(Intro!$F$11="","",Intro!$F$11)</f>
        <v/>
      </c>
      <c r="C56" t="str">
        <f>IF(Intro!$F$12="","",Intro!$F$12)</f>
        <v>John Doe</v>
      </c>
      <c r="D56" t="str">
        <f>IF(Intro!$F$13="","",Intro!$F$13)</f>
        <v>Jane Doe</v>
      </c>
      <c r="E56" t="str">
        <f>IF(Intro!$F$14="","",Intro!$F$14)</f>
        <v/>
      </c>
      <c r="F56">
        <f ca="1">IF(Intro!$F$15="","",Intro!$F$15)</f>
        <v>43718</v>
      </c>
      <c r="G56" t="str">
        <f>IF(Intro!$F$5="","","Compliance")</f>
        <v>Compliance</v>
      </c>
      <c r="I56" t="str">
        <f>IF(Operational!$D$15="","",Operational!$D$15)</f>
        <v>Insufficient oversight over third-party vendors</v>
      </c>
      <c r="J56" t="str">
        <f>IF(Operational!$E$15="","",Operational!$E$15)</f>
        <v>Very low</v>
      </c>
      <c r="K56" t="str">
        <f>IF(Operational!$F$15="","",Operational!$F$15)</f>
        <v>Low</v>
      </c>
      <c r="L56" t="str">
        <f>IF(Operational!$G$15="","",Operational!$G$15)</f>
        <v>Contractual obligations for all third-party vendors within leased and rented space</v>
      </c>
      <c r="M56" t="str">
        <f>IF(Operational!$H$15="","",Operational!$H$15)</f>
        <v>Weekly</v>
      </c>
      <c r="N56" t="str">
        <f>IF(Operational!I$15="","",Operational!I$15)</f>
        <v>Significant</v>
      </c>
      <c r="O56" t="str">
        <f>IF(Operational!J$15="","",Operational!J$15)</f>
        <v>Working with lessor and sub-lessors</v>
      </c>
      <c r="P56" t="str">
        <f>IF(Operational!K$15="","",Operational!K$15)</f>
        <v>University Property Management Business Development</v>
      </c>
      <c r="Q56" s="11" t="str">
        <f>IF(ForPrint!H78="","",ForPrint!H78)</f>
        <v>Potentially over-controlled</v>
      </c>
      <c r="R56" s="11">
        <f>IF(ForPrint!Q78="","",ForPrint!Q78)</f>
        <v>2</v>
      </c>
    </row>
    <row r="57" spans="1:18" s="12" customFormat="1" x14ac:dyDescent="0.25">
      <c r="A57" t="str">
        <f>IF(Intro!$F$10="","",VLOOKUP(Intro!$F$10,Lists!$A$1:$B$19,2,FALSE))</f>
        <v/>
      </c>
      <c r="B57" t="str">
        <f>IF(Intro!$F$11="","",Intro!$F$11)</f>
        <v/>
      </c>
      <c r="C57" t="str">
        <f>IF(Intro!$F$12="","",Intro!$F$12)</f>
        <v>John Doe</v>
      </c>
      <c r="D57" t="str">
        <f>IF(Intro!$F$13="","",Intro!$F$13)</f>
        <v>Jane Doe</v>
      </c>
      <c r="E57" t="str">
        <f>IF(Intro!$F$14="","",Intro!$F$14)</f>
        <v/>
      </c>
      <c r="F57">
        <f ca="1">IF(Intro!$F$15="","",Intro!$F$15)</f>
        <v>43718</v>
      </c>
      <c r="G57" t="str">
        <f>IF(Intro!$F$5="","","Compliance")</f>
        <v>Compliance</v>
      </c>
      <c r="I57" t="str">
        <f>IF(Operational!$D$16="","",Operational!$D$16)</f>
        <v>Employee designation as Emergency Service Workers</v>
      </c>
      <c r="J57" t="str">
        <f>IF(Operational!$E$16="","",Operational!$E$16)</f>
        <v>Low</v>
      </c>
      <c r="K57" t="str">
        <f>IF(Operational!$F$16="","",Operational!$F$16)</f>
        <v>Low</v>
      </c>
      <c r="L57" t="str">
        <f>IF(Operational!$G$16="","",Operational!$G$16)</f>
        <v>Per Wisconsin statute, University employees should be noticed &amp; confirmed that they are all disaster Service Workers, and may be called in to work during designated emergencies.  Such notice has not occurred.</v>
      </c>
      <c r="M57" t="str">
        <f>IF(Operational!$H$16="","",Operational!$H$16)</f>
        <v>Annually</v>
      </c>
      <c r="N57" t="str">
        <f>IF(Operational!I$16="","",Operational!I$16)</f>
        <v>None</v>
      </c>
      <c r="O57" t="str">
        <f>IF(Operational!J$16="","",Operational!J$16)</f>
        <v>Position descriptions should be updated to include this requirement</v>
      </c>
      <c r="P57" t="str">
        <f>IF(Operational!K$16="","",Operational!K$16)</f>
        <v>HR &amp; Diversity</v>
      </c>
      <c r="Q57" s="11" t="str">
        <f>IF(ForPrint!H79="","",ForPrint!H79)</f>
        <v>Potentially poorly controlled</v>
      </c>
      <c r="R57" s="11">
        <f>IF(ForPrint!Q79="","",ForPrint!Q79)</f>
        <v>16</v>
      </c>
    </row>
    <row r="58" spans="1:18" s="12" customFormat="1" x14ac:dyDescent="0.25">
      <c r="A58" t="str">
        <f>IF(Intro!$F$10="","",VLOOKUP(Intro!$F$10,Lists!$A$1:$B$19,2,FALSE))</f>
        <v/>
      </c>
      <c r="B58" t="str">
        <f>IF(Intro!$F$11="","",Intro!$F$11)</f>
        <v/>
      </c>
      <c r="C58" t="str">
        <f>IF(Intro!$F$12="","",Intro!$F$12)</f>
        <v>John Doe</v>
      </c>
      <c r="D58" t="str">
        <f>IF(Intro!$F$13="","",Intro!$F$13)</f>
        <v>Jane Doe</v>
      </c>
      <c r="E58" t="str">
        <f>IF(Intro!$F$14="","",Intro!$F$14)</f>
        <v/>
      </c>
      <c r="F58">
        <f ca="1">IF(Intro!$F$15="","",Intro!$F$15)</f>
        <v>43718</v>
      </c>
      <c r="G58" t="str">
        <f>IF(Intro!$F$5="","","Compliance")</f>
        <v>Compliance</v>
      </c>
      <c r="I58" t="str">
        <f>IF(Operational!$D$17="","",Operational!$D$17)</f>
        <v>Campus Physical Security</v>
      </c>
      <c r="J58" t="str">
        <f>IF(Operational!$E$17="","",Operational!$E$17)</f>
        <v>High</v>
      </c>
      <c r="K58" t="str">
        <f>IF(Operational!$F$17="","",Operational!$F$17)</f>
        <v>Very Low</v>
      </c>
      <c r="L58" t="str">
        <f>IF(Operational!$G$17="","",Operational!$G$17)</f>
        <v>Campus lacks perimeter fence that can be closed up. Campus lacks remote locking ability of all exterior doors. For use in active shooter, or mass civil unrest</v>
      </c>
      <c r="M58" t="str">
        <f>IF(Operational!$H$17="","",Operational!$H$17)</f>
        <v>Ad-hoc</v>
      </c>
      <c r="N58" t="str">
        <f>IF(Operational!I$17="","",Operational!I$17)</f>
        <v>Minor</v>
      </c>
      <c r="O58" t="str">
        <f>IF(Operational!J$17="","",Operational!J$17)</f>
        <v>System installation, monitoring and regular testing. Recommendation on feasibility of increased physical security and hardening.</v>
      </c>
      <c r="P58" t="str">
        <f>IF(Operational!K$17="","",Operational!K$17)</f>
        <v>PP&amp;D/University Police Department</v>
      </c>
      <c r="Q58" s="11" t="str">
        <f>IF(ForPrint!H80="","",ForPrint!H80)</f>
        <v>Potentially poorly controlled</v>
      </c>
      <c r="R58" s="11">
        <f>IF(ForPrint!Q80="","",ForPrint!Q80)</f>
        <v>12</v>
      </c>
    </row>
    <row r="59" spans="1:18" s="12" customFormat="1" x14ac:dyDescent="0.25">
      <c r="A59" t="str">
        <f>IF(Intro!$F$10="","",VLOOKUP(Intro!$F$10,Lists!$A$1:$B$19,2,FALSE))</f>
        <v/>
      </c>
      <c r="B59" t="str">
        <f>IF(Intro!$F$11="","",Intro!$F$11)</f>
        <v/>
      </c>
      <c r="C59" t="str">
        <f>IF(Intro!$F$12="","",Intro!$F$12)</f>
        <v>John Doe</v>
      </c>
      <c r="D59" t="str">
        <f>IF(Intro!$F$13="","",Intro!$F$13)</f>
        <v>Jane Doe</v>
      </c>
      <c r="E59" t="str">
        <f>IF(Intro!$F$14="","",Intro!$F$14)</f>
        <v/>
      </c>
      <c r="F59">
        <f ca="1">IF(Intro!$F$15="","",Intro!$F$15)</f>
        <v>43718</v>
      </c>
      <c r="G59" t="str">
        <f>IF(Intro!$F$5="","","Compliance")</f>
        <v>Compliance</v>
      </c>
      <c r="I59" t="str">
        <f>IF(Operational!$D$18="","",Operational!$D$18)</f>
        <v>Active Threats - Injuries to persons: Loss of Life</v>
      </c>
      <c r="J59" t="str">
        <f>IF(Operational!$E$18="","",Operational!$E$18)</f>
        <v>Very High</v>
      </c>
      <c r="K59" t="str">
        <f>IF(Operational!$F$18="","",Operational!$F$18)</f>
        <v>Moderate</v>
      </c>
      <c r="L59" t="str">
        <f>IF(Operational!$G$18="","",Operational!$G$18)</f>
        <v>Equip and train University Police Department personnel.  Train students/faculty/staff  on what to do in the event of active threat. On going engagement/dialogue regarding this potential scenario.</v>
      </c>
      <c r="M59" t="str">
        <f>IF(Operational!$H$18="","",Operational!$H$18)</f>
        <v>Monthly</v>
      </c>
      <c r="N59" t="str">
        <f>IF(Operational!I$18="","",Operational!I$18)</f>
        <v>Significant</v>
      </c>
      <c r="O59" t="str">
        <f>IF(Operational!J$18="","",Operational!J$18)</f>
        <v>University Police Department represented in the Action Crisis Team as conduit for early tracking and notification of potential indication of violent behavior. Direct reporting of active threats to University Police Department.  University Police Department is a 24/7/365 operation. Use of email for campus-wide notification.</v>
      </c>
      <c r="P59" t="str">
        <f>IF(Operational!K$18="","",Operational!K$18)</f>
        <v>University Police Department</v>
      </c>
      <c r="Q59" s="11" t="str">
        <f>IF(ForPrint!H81="","",ForPrint!H81)</f>
        <v>Adequately controlled</v>
      </c>
      <c r="R59" s="11">
        <f>IF(ForPrint!Q81="","",ForPrint!Q81)</f>
        <v>15</v>
      </c>
    </row>
    <row r="60" spans="1:18" s="12" customFormat="1" x14ac:dyDescent="0.25">
      <c r="A60" t="str">
        <f>IF(Intro!$F$10="","",VLOOKUP(Intro!$F$10,Lists!$A$1:$B$19,2,FALSE))</f>
        <v/>
      </c>
      <c r="B60" t="str">
        <f>IF(Intro!$F$11="","",Intro!$F$11)</f>
        <v/>
      </c>
      <c r="C60" t="str">
        <f>IF(Intro!$F$12="","",Intro!$F$12)</f>
        <v>John Doe</v>
      </c>
      <c r="D60" t="str">
        <f>IF(Intro!$F$13="","",Intro!$F$13)</f>
        <v>Jane Doe</v>
      </c>
      <c r="E60" t="str">
        <f>IF(Intro!$F$14="","",Intro!$F$14)</f>
        <v/>
      </c>
      <c r="F60">
        <f ca="1">IF(Intro!$F$15="","",Intro!$F$15)</f>
        <v>43718</v>
      </c>
      <c r="G60" t="str">
        <f>IF(Intro!$F$5="","","Compliance")</f>
        <v>Compliance</v>
      </c>
      <c r="I60" t="str">
        <f>IF(Operational!$D$19="","",Operational!$D$19)</f>
        <v>Emergency Planning &amp; Preparedness - Immanent threat to public safety; damage to property; disruptions to university programs and public services</v>
      </c>
      <c r="J60" t="str">
        <f>IF(Operational!$E$19="","",Operational!$E$19)</f>
        <v>Moderate</v>
      </c>
      <c r="K60" t="str">
        <f>IF(Operational!$F$19="","",Operational!$F$19)</f>
        <v>Moderate</v>
      </c>
      <c r="L60" t="str">
        <f>IF(Operational!$G$19="","",Operational!$G$19)</f>
        <v>Activation of the Emergency Operations Plan and the Emergency Operations Center. assigned personnel to serve as the E-Prep Coordinator.</v>
      </c>
      <c r="M60" t="str">
        <f>IF(Operational!$H$19="","",Operational!$H$19)</f>
        <v>Monthly</v>
      </c>
      <c r="N60" t="str">
        <f>IF(Operational!I$19="","",Operational!I$19)</f>
        <v>Significant</v>
      </c>
      <c r="O60" t="str">
        <f>IF(Operational!J$19="","",Operational!J$19)</f>
        <v>The EOC is under the direction of University Police Department. University Police Department is a 24/7/365 operation. Use of email for campus-wide notification.</v>
      </c>
      <c r="P60" t="str">
        <f>IF(Operational!K$19="","",Operational!K$19)</f>
        <v>University Police Department</v>
      </c>
      <c r="Q60" s="11" t="str">
        <f>IF(ForPrint!H82="","",ForPrint!H82)</f>
        <v>Adequately controlled</v>
      </c>
      <c r="R60" s="11">
        <f>IF(ForPrint!Q82="","",ForPrint!Q82)</f>
        <v>9</v>
      </c>
    </row>
    <row r="61" spans="1:18" s="12" customFormat="1" x14ac:dyDescent="0.25">
      <c r="A61" t="str">
        <f>IF(Intro!$F$10="","",VLOOKUP(Intro!$F$10,Lists!$A$1:$B$19,2,FALSE))</f>
        <v/>
      </c>
      <c r="B61" t="str">
        <f>IF(Intro!$F$11="","",Intro!$F$11)</f>
        <v/>
      </c>
      <c r="C61" t="str">
        <f>IF(Intro!$F$12="","",Intro!$F$12)</f>
        <v>John Doe</v>
      </c>
      <c r="D61" t="str">
        <f>IF(Intro!$F$13="","",Intro!$F$13)</f>
        <v>Jane Doe</v>
      </c>
      <c r="E61" t="str">
        <f>IF(Intro!$F$14="","",Intro!$F$14)</f>
        <v/>
      </c>
      <c r="F61">
        <f ca="1">IF(Intro!$F$15="","",Intro!$F$15)</f>
        <v>43718</v>
      </c>
      <c r="G61" t="str">
        <f>IF(Intro!$F$5="","","Compliance")</f>
        <v>Compliance</v>
      </c>
      <c r="I61" t="str">
        <f>IF(Operational!$D$20="","",Operational!$D$20)</f>
        <v>Inability to recover from system loss or extended downtime</v>
      </c>
      <c r="J61" t="str">
        <f>IF(Operational!$E$20="","",Operational!$E$20)</f>
        <v>Moderate</v>
      </c>
      <c r="K61" t="str">
        <f>IF(Operational!$F$20="","",Operational!$F$20)</f>
        <v>Very low</v>
      </c>
      <c r="L61" t="str">
        <f>IF(Operational!$G$20="","",Operational!$G$20)</f>
        <v>Warhawk Ready Mission Continuity Plan Rollout; Disaster Recovery Plans; System wide and local backup and recovery policies and procedures; Electronic Information Security: Incident Response Planning and Notification Procedures</v>
      </c>
      <c r="M61" t="str">
        <f>IF(Operational!$H$20="","",Operational!$H$20)</f>
        <v>Semi-annually</v>
      </c>
      <c r="N61" t="str">
        <f>IF(Operational!I$20="","",Operational!I$20)</f>
        <v>Minor</v>
      </c>
      <c r="O61" t="str">
        <f>IF(Operational!J$20="","",Operational!J$20)</f>
        <v>Emergency plan testing documentation, Warhawk Ready System</v>
      </c>
      <c r="P61" t="str">
        <f>IF(Operational!K$20="","",Operational!K$20)</f>
        <v>Administrative Affairs</v>
      </c>
      <c r="Q61" s="11" t="str">
        <f>IF(ForPrint!H83="","",ForPrint!H83)</f>
        <v>Adequately controlled</v>
      </c>
      <c r="R61" s="11">
        <f>IF(ForPrint!Q83="","",ForPrint!Q83)</f>
        <v>9</v>
      </c>
    </row>
    <row r="62" spans="1:18" s="12" customFormat="1" x14ac:dyDescent="0.25">
      <c r="A62" t="str">
        <f>IF(Intro!$F$10="","",VLOOKUP(Intro!$F$10,Lists!$A$1:$B$19,2,FALSE))</f>
        <v/>
      </c>
      <c r="B62" t="str">
        <f>IF(Intro!$F$11="","",Intro!$F$11)</f>
        <v/>
      </c>
      <c r="C62" t="str">
        <f>IF(Intro!$F$12="","",Intro!$F$12)</f>
        <v>John Doe</v>
      </c>
      <c r="D62" t="str">
        <f>IF(Intro!$F$13="","",Intro!$F$13)</f>
        <v>Jane Doe</v>
      </c>
      <c r="E62" t="str">
        <f>IF(Intro!$F$14="","",Intro!$F$14)</f>
        <v/>
      </c>
      <c r="F62">
        <f ca="1">IF(Intro!$F$15="","",Intro!$F$15)</f>
        <v>43718</v>
      </c>
      <c r="G62" t="str">
        <f>IF(Intro!$F$5="","","Reputational")</f>
        <v>Reputational</v>
      </c>
      <c r="H62" t="str">
        <f>IF(Objectives!F25="","",Objectives!F25)</f>
        <v>Adhere to legal and policy obligations.</v>
      </c>
      <c r="Q62" s="11"/>
      <c r="R62" s="11"/>
    </row>
    <row r="63" spans="1:18" s="10" customFormat="1" x14ac:dyDescent="0.25">
      <c r="A63" t="str">
        <f>IF(Intro!$F$10="","",VLOOKUP(Intro!$F$10,Lists!$A$1:$B$19,2,FALSE))</f>
        <v/>
      </c>
      <c r="B63" t="str">
        <f>IF(Intro!$F$11="","",Intro!$F$11)</f>
        <v/>
      </c>
      <c r="C63" t="str">
        <f>IF(Intro!$F$12="","",Intro!$F$12)</f>
        <v>John Doe</v>
      </c>
      <c r="D63" t="str">
        <f>IF(Intro!$F$13="","",Intro!$F$13)</f>
        <v>Jane Doe</v>
      </c>
      <c r="E63" t="str">
        <f>IF(Intro!$F$14="","",Intro!$F$14)</f>
        <v/>
      </c>
      <c r="F63">
        <f ca="1">IF(Intro!$F$15="","",Intro!$F$15)</f>
        <v>43718</v>
      </c>
      <c r="G63" t="str">
        <f>IF(Intro!$F$5="","","Reputational")</f>
        <v>Reputational</v>
      </c>
      <c r="H63" t="str">
        <f>IF(Objectives!F26="","",Objectives!F26)</f>
        <v>Respond to all required audits in a timely manner.</v>
      </c>
      <c r="Q63" s="11"/>
      <c r="R63" s="11"/>
    </row>
    <row r="64" spans="1:18" x14ac:dyDescent="0.25">
      <c r="A64" t="str">
        <f>IF(Intro!$F$10="","",VLOOKUP(Intro!$F$10,Lists!$A$1:$B$19,2,FALSE))</f>
        <v/>
      </c>
      <c r="B64" t="str">
        <f>IF(Intro!$F$11="","",Intro!$F$11)</f>
        <v/>
      </c>
      <c r="C64" t="str">
        <f>IF(Intro!$F$12="","",Intro!$F$12)</f>
        <v>John Doe</v>
      </c>
      <c r="D64" t="str">
        <f>IF(Intro!$F$13="","",Intro!$F$13)</f>
        <v>Jane Doe</v>
      </c>
      <c r="E64" t="str">
        <f>IF(Intro!$F$14="","",Intro!$F$14)</f>
        <v/>
      </c>
      <c r="F64">
        <f ca="1">IF(Intro!$F$15="","",Intro!$F$15)</f>
        <v>43718</v>
      </c>
      <c r="G64" t="str">
        <f>IF(Intro!$F$5="","","Reputational")</f>
        <v>Reputational</v>
      </c>
      <c r="H64" t="str">
        <f>IF(Objectives!F27="","",Objectives!F27)</f>
        <v>Reduce time to remediate detected issues.</v>
      </c>
    </row>
    <row r="65" spans="1:18" x14ac:dyDescent="0.25">
      <c r="A65" t="str">
        <f>IF(Intro!$F$10="","",VLOOKUP(Intro!$F$10,Lists!$A$1:$B$19,2,FALSE))</f>
        <v/>
      </c>
      <c r="B65" t="str">
        <f>IF(Intro!$F$11="","",Intro!$F$11)</f>
        <v/>
      </c>
      <c r="C65" t="str">
        <f>IF(Intro!$F$12="","",Intro!$F$12)</f>
        <v>John Doe</v>
      </c>
      <c r="D65" t="str">
        <f>IF(Intro!$F$13="","",Intro!$F$13)</f>
        <v>Jane Doe</v>
      </c>
      <c r="E65" t="str">
        <f>IF(Intro!$F$14="","",Intro!$F$14)</f>
        <v/>
      </c>
      <c r="F65">
        <f ca="1">IF(Intro!$F$15="","",Intro!$F$15)</f>
        <v>43718</v>
      </c>
      <c r="G65" t="str">
        <f>IF(Intro!$F$5="","","Reputational")</f>
        <v>Reputational</v>
      </c>
      <c r="H65" t="str">
        <f>IF(Objectives!F28="","",Objectives!F28)</f>
        <v>Reduce the time required for detecting, documenting, and fixing exceptions.</v>
      </c>
    </row>
    <row r="66" spans="1:18" x14ac:dyDescent="0.25">
      <c r="A66" t="str">
        <f>IF(Intro!$F$10="","",VLOOKUP(Intro!$F$10,Lists!$A$1:$B$19,2,FALSE))</f>
        <v/>
      </c>
      <c r="B66" t="str">
        <f>IF(Intro!$F$11="","",Intro!$F$11)</f>
        <v/>
      </c>
      <c r="C66" t="str">
        <f>IF(Intro!$F$12="","",Intro!$F$12)</f>
        <v>John Doe</v>
      </c>
      <c r="D66" t="str">
        <f>IF(Intro!$F$13="","",Intro!$F$13)</f>
        <v>Jane Doe</v>
      </c>
      <c r="E66" t="str">
        <f>IF(Intro!$F$14="","",Intro!$F$14)</f>
        <v/>
      </c>
      <c r="F66">
        <f ca="1">IF(Intro!$F$15="","",Intro!$F$15)</f>
        <v>43718</v>
      </c>
      <c r="G66" t="str">
        <f>IF(Intro!$F$5="","","Reputational")</f>
        <v>Reputational</v>
      </c>
      <c r="H66" t="str">
        <f>IF(Objectives!F29="","",Objectives!F29)</f>
        <v/>
      </c>
    </row>
    <row r="67" spans="1:18" x14ac:dyDescent="0.25">
      <c r="A67" t="str">
        <f>IF(Intro!$F$10="","",VLOOKUP(Intro!$F$10,Lists!$A$1:$B$19,2,FALSE))</f>
        <v/>
      </c>
      <c r="B67" t="str">
        <f>IF(Intro!$F$11="","",Intro!$F$11)</f>
        <v/>
      </c>
      <c r="C67" t="str">
        <f>IF(Intro!$F$12="","",Intro!$F$12)</f>
        <v>John Doe</v>
      </c>
      <c r="D67" t="str">
        <f>IF(Intro!$F$13="","",Intro!$F$13)</f>
        <v>Jane Doe</v>
      </c>
      <c r="E67" t="str">
        <f>IF(Intro!$F$14="","",Intro!$F$14)</f>
        <v/>
      </c>
      <c r="F67">
        <f ca="1">IF(Intro!$F$15="","",Intro!$F$15)</f>
        <v>43718</v>
      </c>
      <c r="G67" t="str">
        <f>IF(Intro!$F$5="","","Reputational")</f>
        <v>Reputational</v>
      </c>
      <c r="I67" t="str">
        <f>IF(Compliance!$D$6="","",Compliance!$D$6)</f>
        <v>Conflicts of interest in financial transactions and agreements</v>
      </c>
      <c r="J67" t="str">
        <f>IF(Compliance!$E$6="","",Compliance!$E$6)</f>
        <v>Very low</v>
      </c>
      <c r="K67" t="str">
        <f>IF(Compliance!$F$6="","",Compliance!$F$6)</f>
        <v>Low</v>
      </c>
      <c r="L67" t="str">
        <f>IF(Compliance!$G$6="","",Compliance!$G$6)</f>
        <v>Annual system wide Outside Activities Reporting (OAR)/Conflict of Interest (COI) Reporting for Designated Officials; Business Contract Policies; Whistle Blower system; Employee Handbook (Ch. 8 Code of Ethics)</v>
      </c>
      <c r="M67" t="str">
        <f>IF(Compliance!$H$6="","",Compliance!$H$6)</f>
        <v>Annually</v>
      </c>
      <c r="N67" t="str">
        <f>IF(Compliance!I$6="","",Compliance!I$6)</f>
        <v>Minor</v>
      </c>
      <c r="O67" t="str">
        <f>IF(Compliance!J$6="","",Compliance!J$6)</f>
        <v>Annual Outside Activities Reporting (OAR)/Conflict of Interest (COI) Reports by Designated Officials; Whistle blower system; Code of Ethics</v>
      </c>
      <c r="P67" t="str">
        <f>IF(Compliance!K$6="","",Compliance!K$6)</f>
        <v>Administration</v>
      </c>
      <c r="Q67" s="11" t="str">
        <f>IF(ForPrint!H96="","",ForPrint!H96)</f>
        <v>Adequately controlled</v>
      </c>
      <c r="R67" s="11">
        <f>IF(ForPrint!Q96="","",ForPrint!Q96)</f>
        <v>6</v>
      </c>
    </row>
    <row r="68" spans="1:18" x14ac:dyDescent="0.25">
      <c r="A68" t="str">
        <f>IF(Intro!$F$10="","",VLOOKUP(Intro!$F$10,Lists!$A$1:$B$19,2,FALSE))</f>
        <v/>
      </c>
      <c r="B68" t="str">
        <f>IF(Intro!$F$11="","",Intro!$F$11)</f>
        <v/>
      </c>
      <c r="C68" t="str">
        <f>IF(Intro!$F$12="","",Intro!$F$12)</f>
        <v>John Doe</v>
      </c>
      <c r="D68" t="str">
        <f>IF(Intro!$F$13="","",Intro!$F$13)</f>
        <v>Jane Doe</v>
      </c>
      <c r="E68" t="str">
        <f>IF(Intro!$F$14="","",Intro!$F$14)</f>
        <v/>
      </c>
      <c r="F68">
        <f ca="1">IF(Intro!$F$15="","",Intro!$F$15)</f>
        <v>43718</v>
      </c>
      <c r="G68" t="str">
        <f>IF(Intro!$F$5="","","Reputational")</f>
        <v>Reputational</v>
      </c>
      <c r="I68" t="str">
        <f>IF(Compliance!$D$7="","",Compliance!$D$7)</f>
        <v>Handling of Native American Graves Protection and Repatriation Act artifacts</v>
      </c>
      <c r="J68" t="str">
        <f>IF(Compliance!$E$7="","",Compliance!$E$7)</f>
        <v>Moderate</v>
      </c>
      <c r="K68" t="str">
        <f>IF(Compliance!$F$7="","",Compliance!$F$7)</f>
        <v>High</v>
      </c>
      <c r="L68" t="str">
        <f>IF(Compliance!$G$7="","",Compliance!$G$7)</f>
        <v xml:space="preserve">NAGPRA Federal Register; </v>
      </c>
      <c r="M68" t="str">
        <f>IF(Compliance!$H$7="","",Compliance!$H$7)</f>
        <v>Ad-Hoc</v>
      </c>
      <c r="N68" t="str">
        <f>IF(Compliance!I$7="","",Compliance!I$7)</f>
        <v>Moderate</v>
      </c>
      <c r="O68" t="str">
        <f>IF(Compliance!J$7="","",Compliance!J$7)</f>
        <v>NAGPRA Federal Register</v>
      </c>
      <c r="P68" t="str">
        <f>IF(Compliance!K$7="","",Compliance!K$7)</f>
        <v xml:space="preserve">American Indians Department, Associated Students, Inc. </v>
      </c>
      <c r="Q68" s="11" t="str">
        <f>IF(ForPrint!H97="","",ForPrint!H97)</f>
        <v>Potentially poorly controlled</v>
      </c>
      <c r="R68" s="11">
        <f>IF(ForPrint!Q97="","",ForPrint!Q97)</f>
        <v>24</v>
      </c>
    </row>
    <row r="69" spans="1:18" x14ac:dyDescent="0.25">
      <c r="A69" t="str">
        <f>IF(Intro!$F$10="","",VLOOKUP(Intro!$F$10,Lists!$A$1:$B$19,2,FALSE))</f>
        <v/>
      </c>
      <c r="B69" t="str">
        <f>IF(Intro!$F$11="","",Intro!$F$11)</f>
        <v/>
      </c>
      <c r="C69" t="str">
        <f>IF(Intro!$F$12="","",Intro!$F$12)</f>
        <v>John Doe</v>
      </c>
      <c r="D69" t="str">
        <f>IF(Intro!$F$13="","",Intro!$F$13)</f>
        <v>Jane Doe</v>
      </c>
      <c r="E69" t="str">
        <f>IF(Intro!$F$14="","",Intro!$F$14)</f>
        <v/>
      </c>
      <c r="F69">
        <f ca="1">IF(Intro!$F$15="","",Intro!$F$15)</f>
        <v>43718</v>
      </c>
      <c r="G69" t="str">
        <f>IF(Intro!$F$5="","","Reputational")</f>
        <v>Reputational</v>
      </c>
      <c r="I69" t="str">
        <f>IF(Compliance!$D$8="","",Compliance!$D$8)</f>
        <v>Cost sharing procedures are not compliant with federal requirements</v>
      </c>
      <c r="J69" t="str">
        <f>IF(Compliance!$E$8="","",Compliance!$E$8)</f>
        <v>Unsure/Don't know</v>
      </c>
      <c r="K69" t="str">
        <f>IF(Compliance!$F$8="","",Compliance!$F$8)</f>
        <v>Very low</v>
      </c>
      <c r="L69" t="str">
        <f>IF(Compliance!$G$8="","",Compliance!$G$8)</f>
        <v>Cost Sharing Procedures; Effort Reporting and Cost Share Tracking System</v>
      </c>
      <c r="M69" t="str">
        <f>IF(Compliance!$H$8="","",Compliance!$H$8)</f>
        <v>Semi-annually</v>
      </c>
      <c r="N69" t="str">
        <f>IF(Compliance!I$8="","",Compliance!I$8)</f>
        <v>Minor</v>
      </c>
      <c r="O69" t="str">
        <f>IF(Compliance!J$8="","",Compliance!J$8)</f>
        <v>Cost Sharing System (CSS)</v>
      </c>
      <c r="P69" t="str">
        <f>IF(Compliance!K$8="","",Compliance!K$8)</f>
        <v>Administration</v>
      </c>
      <c r="Q69" s="11" t="str">
        <f>IF(ForPrint!H98="","",ForPrint!H98)</f>
        <v>Adequately controlled</v>
      </c>
      <c r="R69" s="11">
        <f>IF(ForPrint!Q98="","",ForPrint!Q98)</f>
        <v>7.5</v>
      </c>
    </row>
    <row r="70" spans="1:18" x14ac:dyDescent="0.25">
      <c r="A70" t="str">
        <f>IF(Intro!$F$10="","",VLOOKUP(Intro!$F$10,Lists!$A$1:$B$19,2,FALSE))</f>
        <v/>
      </c>
      <c r="B70" t="str">
        <f>IF(Intro!$F$11="","",Intro!$F$11)</f>
        <v/>
      </c>
      <c r="C70" t="str">
        <f>IF(Intro!$F$12="","",Intro!$F$12)</f>
        <v>John Doe</v>
      </c>
      <c r="D70" t="str">
        <f>IF(Intro!$F$13="","",Intro!$F$13)</f>
        <v>Jane Doe</v>
      </c>
      <c r="E70" t="str">
        <f>IF(Intro!$F$14="","",Intro!$F$14)</f>
        <v/>
      </c>
      <c r="F70">
        <f ca="1">IF(Intro!$F$15="","",Intro!$F$15)</f>
        <v>43718</v>
      </c>
      <c r="G70" t="str">
        <f>IF(Intro!$F$5="","","Reputational")</f>
        <v>Reputational</v>
      </c>
      <c r="I70" t="str">
        <f>IF(Compliance!$D$9="","",Compliance!$D$9)</f>
        <v>Noncompliance with UWS requirements for auxiliary organization policies and procedures</v>
      </c>
      <c r="J70" t="str">
        <f>IF(Compliance!$E$9="","",Compliance!$E$9)</f>
        <v>Moderate</v>
      </c>
      <c r="K70" t="str">
        <f>IF(Compliance!$F$9="","",Compliance!$F$9)</f>
        <v>Moderate</v>
      </c>
      <c r="L70" t="str">
        <f>IF(Compliance!$G$9="","",Compliance!$G$9)</f>
        <v>Associated Students Business &amp; Finance Department; Corp.; UWS Audit Department</v>
      </c>
      <c r="M70" t="str">
        <f>IF(Compliance!$H$9="","",Compliance!$H$9)</f>
        <v>Annually</v>
      </c>
      <c r="N70" t="str">
        <f>IF(Compliance!I$9="","",Compliance!I$9)</f>
        <v>Moderate</v>
      </c>
      <c r="O70" t="str">
        <f>IF(Compliance!J$9="","",Compliance!J$9)</f>
        <v>UWS Auxiliary Organization Audit; Associated Students Board Governance Policy</v>
      </c>
      <c r="P70" t="str">
        <f>IF(Compliance!K$9="","",Compliance!K$9)</f>
        <v>Associated Students Board of Directors; UCorp Board and Leadership</v>
      </c>
      <c r="Q70" s="11" t="str">
        <f>IF(ForPrint!H99="","",ForPrint!H99)</f>
        <v>Adequately controlled</v>
      </c>
      <c r="R70" s="11">
        <f>IF(ForPrint!Q99="","",ForPrint!Q99)</f>
        <v>18</v>
      </c>
    </row>
    <row r="71" spans="1:18" x14ac:dyDescent="0.25">
      <c r="A71" t="str">
        <f>IF(Intro!$F$10="","",VLOOKUP(Intro!$F$10,Lists!$A$1:$B$19,2,FALSE))</f>
        <v/>
      </c>
      <c r="B71" t="str">
        <f>IF(Intro!$F$11="","",Intro!$F$11)</f>
        <v/>
      </c>
      <c r="C71" t="str">
        <f>IF(Intro!$F$12="","",Intro!$F$12)</f>
        <v>John Doe</v>
      </c>
      <c r="D71" t="str">
        <f>IF(Intro!$F$13="","",Intro!$F$13)</f>
        <v>Jane Doe</v>
      </c>
      <c r="E71" t="str">
        <f>IF(Intro!$F$14="","",Intro!$F$14)</f>
        <v/>
      </c>
      <c r="F71">
        <f ca="1">IF(Intro!$F$15="","",Intro!$F$15)</f>
        <v>43718</v>
      </c>
      <c r="G71" t="str">
        <f>IF(Intro!$F$5="","","Reputational")</f>
        <v>Reputational</v>
      </c>
      <c r="I71" t="str">
        <f>IF(Compliance!$D$10="","",Compliance!$D$10)</f>
        <v>Agreement terms and conditions not met, but funds used</v>
      </c>
      <c r="J71" t="str">
        <f>IF(Compliance!$E$10="","",Compliance!$E$10)</f>
        <v>Very low</v>
      </c>
      <c r="K71" t="str">
        <f>IF(Compliance!$F$10="","",Compliance!$F$10)</f>
        <v>Very low</v>
      </c>
      <c r="L71" t="str">
        <f>IF(Compliance!$G$10="","",Compliance!$G$10)</f>
        <v>Whistle Blower system; Ethics Compliance and Audit Program; Extramural Funds Accounting: Award Closeout Procedures and Checklist</v>
      </c>
      <c r="M71" t="str">
        <f>IF(Compliance!$H$10="","",Compliance!$H$10)</f>
        <v>Semi-annually</v>
      </c>
      <c r="N71" t="str">
        <f>IF(Compliance!I$10="","",Compliance!I$10)</f>
        <v>Nearly complete</v>
      </c>
      <c r="O71" t="str">
        <f>IF(Compliance!J$10="","",Compliance!J$10)</f>
        <v xml:space="preserve">Reported at department level; Project Closeout Reviews; General and Payroll Ledger Reviews </v>
      </c>
      <c r="P71" t="str">
        <f>IF(Compliance!K$10="","",Compliance!K$10)</f>
        <v>Administration</v>
      </c>
      <c r="Q71" s="11" t="str">
        <f>IF(ForPrint!H100="","",ForPrint!H100)</f>
        <v>Potentially over-controlled</v>
      </c>
      <c r="R71" s="11">
        <f>IF(ForPrint!Q100="","",ForPrint!Q100)</f>
        <v>0.20000000000000018</v>
      </c>
    </row>
    <row r="72" spans="1:18" x14ac:dyDescent="0.25">
      <c r="A72" t="str">
        <f>IF(Intro!$F$10="","",VLOOKUP(Intro!$F$10,Lists!$A$1:$B$19,2,FALSE))</f>
        <v/>
      </c>
      <c r="B72" t="str">
        <f>IF(Intro!$F$11="","",Intro!$F$11)</f>
        <v/>
      </c>
      <c r="C72" t="str">
        <f>IF(Intro!$F$12="","",Intro!$F$12)</f>
        <v>John Doe</v>
      </c>
      <c r="D72" t="str">
        <f>IF(Intro!$F$13="","",Intro!$F$13)</f>
        <v>Jane Doe</v>
      </c>
      <c r="E72" t="str">
        <f>IF(Intro!$F$14="","",Intro!$F$14)</f>
        <v/>
      </c>
      <c r="F72">
        <f ca="1">IF(Intro!$F$15="","",Intro!$F$15)</f>
        <v>43718</v>
      </c>
      <c r="G72" t="str">
        <f>IF(Intro!$F$5="","","Reputational")</f>
        <v>Reputational</v>
      </c>
      <c r="I72" t="str">
        <f>IF(Compliance!$D$11="","",Compliance!$D$11)</f>
        <v>General Regulatory fines or penalties</v>
      </c>
      <c r="J72" t="str">
        <f>IF(Compliance!$E$11="","",Compliance!$E$11)</f>
        <v>Moderate</v>
      </c>
      <c r="K72" t="str">
        <f>IF(Compliance!$F$11="","",Compliance!$F$11)</f>
        <v>Unsure/Don't know</v>
      </c>
      <c r="L72" t="str">
        <f>IF(Compliance!$G$11="","",Compliance!$G$11)</f>
        <v>Sponsored projects offices and extramural funds accounting offices; Whistle Blower system; Ethics Compliance and Audit Program; Internal Control Program; Administrative Responsibilities Handbook - Principles of Regulatory Compliance</v>
      </c>
      <c r="M72" t="str">
        <f>IF(Compliance!$H$11="","",Compliance!$H$11)</f>
        <v>Quarterly</v>
      </c>
      <c r="N72" t="str">
        <f>IF(Compliance!I$11="","",Compliance!I$11)</f>
        <v>Moderate</v>
      </c>
      <c r="O72" t="str">
        <f>IF(Compliance!J$11="","",Compliance!J$11)</f>
        <v xml:space="preserve">Working on including in Business Intelligence System; </v>
      </c>
      <c r="P72" t="str">
        <f>IF(Compliance!K$11="","",Compliance!K$11)</f>
        <v>Administration</v>
      </c>
      <c r="Q72" s="11" t="str">
        <f>IF(ForPrint!H101="","",ForPrint!H101)</f>
        <v>Adequately controlled</v>
      </c>
      <c r="R72" s="11">
        <f>IF(ForPrint!Q101="","",ForPrint!Q101)</f>
        <v>15</v>
      </c>
    </row>
    <row r="73" spans="1:18" x14ac:dyDescent="0.25">
      <c r="A73" t="str">
        <f>IF(Intro!$F$10="","",VLOOKUP(Intro!$F$10,Lists!$A$1:$B$19,2,FALSE))</f>
        <v/>
      </c>
      <c r="B73" t="str">
        <f>IF(Intro!$F$11="","",Intro!$F$11)</f>
        <v/>
      </c>
      <c r="C73" t="str">
        <f>IF(Intro!$F$12="","",Intro!$F$12)</f>
        <v>John Doe</v>
      </c>
      <c r="D73" t="str">
        <f>IF(Intro!$F$13="","",Intro!$F$13)</f>
        <v>Jane Doe</v>
      </c>
      <c r="E73" t="str">
        <f>IF(Intro!$F$14="","",Intro!$F$14)</f>
        <v/>
      </c>
      <c r="F73">
        <f ca="1">IF(Intro!$F$15="","",Intro!$F$15)</f>
        <v>43718</v>
      </c>
      <c r="G73" t="str">
        <f>IF(Intro!$F$5="","","Reputational")</f>
        <v>Reputational</v>
      </c>
      <c r="I73" t="str">
        <f>IF(Compliance!$D$12="","",Compliance!$D$12)</f>
        <v>Intellectual property infringement</v>
      </c>
      <c r="J73" t="str">
        <f>IF(Compliance!$E$12="","",Compliance!$E$12)</f>
        <v>Low</v>
      </c>
      <c r="K73" t="str">
        <f>IF(Compliance!$F$12="","",Compliance!$F$12)</f>
        <v>Very low</v>
      </c>
      <c r="L73" t="str">
        <f>IF(Compliance!$G$12="","",Compliance!$G$12)</f>
        <v>Office of Research and Sponsored Programs: Divisions of Innovation Access and Research Technology &amp; Industrial Alliances, and Intellectual Property Officers; Industry collaboration guides; Web-based resources; Administrative Responsibilities Handbook -Research Affairs: Intellectual Property; Regent Policy Documents</v>
      </c>
      <c r="M73" t="str">
        <f>IF(Compliance!$H$12="","",Compliance!$H$12)</f>
        <v>Annually</v>
      </c>
      <c r="N73" t="str">
        <f>IF(Compliance!I$12="","",Compliance!I$12)</f>
        <v>Minor</v>
      </c>
      <c r="O73" t="str">
        <f>IF(Compliance!J$12="","",Compliance!J$12)</f>
        <v>Claims System; Web-based resources</v>
      </c>
      <c r="P73" t="str">
        <f>IF(Compliance!K$12="","",Compliance!K$12)</f>
        <v>University Counsel</v>
      </c>
      <c r="Q73" s="11" t="str">
        <f>IF(ForPrint!H102="","",ForPrint!H102)</f>
        <v>Adequately controlled</v>
      </c>
      <c r="R73" s="11">
        <f>IF(ForPrint!Q102="","",ForPrint!Q102)</f>
        <v>6</v>
      </c>
    </row>
    <row r="74" spans="1:18" x14ac:dyDescent="0.25">
      <c r="A74" t="str">
        <f>IF(Intro!$F$10="","",VLOOKUP(Intro!$F$10,Lists!$A$1:$B$19,2,FALSE))</f>
        <v/>
      </c>
      <c r="B74" t="str">
        <f>IF(Intro!$F$11="","",Intro!$F$11)</f>
        <v/>
      </c>
      <c r="C74" t="str">
        <f>IF(Intro!$F$12="","",Intro!$F$12)</f>
        <v>John Doe</v>
      </c>
      <c r="D74" t="str">
        <f>IF(Intro!$F$13="","",Intro!$F$13)</f>
        <v>Jane Doe</v>
      </c>
      <c r="E74" t="str">
        <f>IF(Intro!$F$14="","",Intro!$F$14)</f>
        <v/>
      </c>
      <c r="F74">
        <f ca="1">IF(Intro!$F$15="","",Intro!$F$15)</f>
        <v>43718</v>
      </c>
      <c r="G74" t="str">
        <f>IF(Intro!$F$5="","","Reputational")</f>
        <v>Reputational</v>
      </c>
      <c r="I74" t="str">
        <f>IF(Compliance!$D$13="","",Compliance!$D$13)</f>
        <v>Resignation of Sr. Deputy Title IX Coordinator for Employees and Third Parties resulting in EP&amp;C having a larger role in responding to employee and third party Executive Order 1096 matters</v>
      </c>
      <c r="J74" t="str">
        <f>IF(Compliance!$E$13="","",Compliance!$E$13)</f>
        <v>High</v>
      </c>
      <c r="K74" t="str">
        <f>IF(Compliance!$F$13="","",Compliance!$F$13)</f>
        <v>High</v>
      </c>
      <c r="L74" t="str">
        <f>IF(Compliance!$G$13="","",Compliance!$G$13)</f>
        <v xml:space="preserve">Duties were re-assigned to EP&amp;C, and Executive Order 1096 investigations were no longer assigned to Labor Relations. Risk will be mitigated with the hiring of the Dean of Equity Initiatives who will serve in the Sr. Deputy capacity. </v>
      </c>
      <c r="M74" t="str">
        <f>IF(Compliance!$H$13="","",Compliance!$H$13)</f>
        <v xml:space="preserve">Daily </v>
      </c>
      <c r="N74" t="str">
        <f>IF(Compliance!I$13="","",Compliance!I$13)</f>
        <v>Significant</v>
      </c>
      <c r="O74" t="str">
        <f>IF(Compliance!J$13="","",Compliance!J$13)</f>
        <v>Internal tracking by EP&amp;C, and reported to the Title IX Coordinator and DHR Administrator</v>
      </c>
      <c r="P74" t="str">
        <f>IF(Compliance!K$13="","",Compliance!K$13)</f>
        <v>Student Affairs &amp; Enrollment Management (Equity Programs &amp; Compliance), Human Resources</v>
      </c>
      <c r="Q74" s="11" t="str">
        <f>IF(ForPrint!H103="","",ForPrint!H103)</f>
        <v>Adequately controlled</v>
      </c>
      <c r="R74" s="11">
        <f>IF(ForPrint!Q103="","",ForPrint!Q103)</f>
        <v>16</v>
      </c>
    </row>
    <row r="75" spans="1:18" x14ac:dyDescent="0.25">
      <c r="A75" t="str">
        <f>IF(Intro!$F$10="","",VLOOKUP(Intro!$F$10,Lists!$A$1:$B$19,2,FALSE))</f>
        <v/>
      </c>
      <c r="B75" t="str">
        <f>IF(Intro!$F$11="","",Intro!$F$11)</f>
        <v/>
      </c>
      <c r="C75" t="str">
        <f>IF(Intro!$F$12="","",Intro!$F$12)</f>
        <v>John Doe</v>
      </c>
      <c r="D75" t="str">
        <f>IF(Intro!$F$13="","",Intro!$F$13)</f>
        <v>Jane Doe</v>
      </c>
      <c r="E75" t="str">
        <f>IF(Intro!$F$14="","",Intro!$F$14)</f>
        <v/>
      </c>
      <c r="F75">
        <f ca="1">IF(Intro!$F$15="","",Intro!$F$15)</f>
        <v>43718</v>
      </c>
      <c r="G75" t="str">
        <f>IF(Intro!$F$5="","","Reputational")</f>
        <v>Reputational</v>
      </c>
      <c r="I75" t="str">
        <f>IF(Compliance!$D$14="","",Compliance!$D$14)</f>
        <v>Title IX  and sexual violence prevention efforts  - An area of concern is that the new federal administration may reinterpret Title IX to include a higher standard of proof for investigations of sexual misconduct, as well as the invalidation of campus judicial hearings for sexual misconduct situations in favor of civil court proceedings for all cases.</v>
      </c>
      <c r="J75" t="str">
        <f>IF(Compliance!$E$14="","",Compliance!$E$14)</f>
        <v>Moderate</v>
      </c>
      <c r="K75" t="str">
        <f>IF(Compliance!$F$14="","",Compliance!$F$14)</f>
        <v>High</v>
      </c>
      <c r="L75" t="str">
        <f>IF(Compliance!$G$14="","",Compliance!$G$14)</f>
        <v>Monitor federal guidelines related to Title IX</v>
      </c>
      <c r="M75" t="str">
        <f>IF(Compliance!$H$14="","",Compliance!$H$14)</f>
        <v>Monthly</v>
      </c>
      <c r="N75" t="str">
        <f>IF(Compliance!I$14="","",Compliance!I$14)</f>
        <v>Moderate</v>
      </c>
      <c r="O75" t="str">
        <f>IF(Compliance!J$14="","",Compliance!J$14)</f>
        <v/>
      </c>
      <c r="P75" t="str">
        <f>IF(Compliance!K$14="","",Compliance!K$14)</f>
        <v>Title IX Office, Equity Programs &amp; Compliance, and Health Promotion and Wellness</v>
      </c>
      <c r="Q75" s="11" t="str">
        <f>IF(ForPrint!H104="","",ForPrint!H104)</f>
        <v>Potentially poorly controlled</v>
      </c>
      <c r="R75" s="11">
        <f>IF(ForPrint!Q104="","",ForPrint!Q104)</f>
        <v>24</v>
      </c>
    </row>
    <row r="76" spans="1:18" x14ac:dyDescent="0.25">
      <c r="A76" t="str">
        <f>IF(Intro!$F$10="","",VLOOKUP(Intro!$F$10,Lists!$A$1:$B$19,2,FALSE))</f>
        <v/>
      </c>
      <c r="B76" t="str">
        <f>IF(Intro!$F$11="","",Intro!$F$11)</f>
        <v/>
      </c>
      <c r="C76" t="str">
        <f>IF(Intro!$F$12="","",Intro!$F$12)</f>
        <v>John Doe</v>
      </c>
      <c r="D76" t="str">
        <f>IF(Intro!$F$13="","",Intro!$F$13)</f>
        <v>Jane Doe</v>
      </c>
      <c r="E76" t="str">
        <f>IF(Intro!$F$14="","",Intro!$F$14)</f>
        <v/>
      </c>
      <c r="F76">
        <f ca="1">IF(Intro!$F$15="","",Intro!$F$15)</f>
        <v>43718</v>
      </c>
      <c r="G76" t="str">
        <f>IF(Intro!$F$5="","","Reputational")</f>
        <v>Reputational</v>
      </c>
      <c r="I76" t="str">
        <f>IF(Compliance!$D$15="","",Compliance!$D$15)</f>
        <v>Effort reports inaccurate, insufficient, or incomplete</v>
      </c>
      <c r="J76" t="str">
        <f>IF(Compliance!$E$15="","",Compliance!$E$15)</f>
        <v>Very low</v>
      </c>
      <c r="K76" t="str">
        <f>IF(Compliance!$F$15="","",Compliance!$F$15)</f>
        <v>Very high</v>
      </c>
      <c r="L76" t="str">
        <f>IF(Compliance!$G$15="","",Compliance!$G$15)</f>
        <v>Effort Report Compliance Initiative; Effort Reporting and Cost Share Tracking System</v>
      </c>
      <c r="M76" t="str">
        <f>IF(Compliance!$H$15="","",Compliance!$H$15)</f>
        <v>Annually</v>
      </c>
      <c r="N76" t="str">
        <f>IF(Compliance!I$15="","",Compliance!I$15)</f>
        <v>Minor</v>
      </c>
      <c r="O76" t="str">
        <f>IF(Compliance!J$15="","",Compliance!J$15)</f>
        <v>Effort Reporting System (ERS); OMB Circular A-133 audits performed annually by external auditors</v>
      </c>
      <c r="P76" t="str">
        <f>IF(Compliance!K$15="","",Compliance!K$15)</f>
        <v>Individual Pis</v>
      </c>
      <c r="Q76" s="11" t="str">
        <f>IF(ForPrint!H105="","",ForPrint!H105)</f>
        <v>Potentially poorly controlled</v>
      </c>
      <c r="R76" s="11">
        <f>IF(ForPrint!Q105="","",ForPrint!Q105)</f>
        <v>15</v>
      </c>
    </row>
    <row r="77" spans="1:18" x14ac:dyDescent="0.25">
      <c r="A77" t="str">
        <f>IF(Intro!$F$10="","",VLOOKUP(Intro!$F$10,Lists!$A$1:$B$19,2,FALSE))</f>
        <v/>
      </c>
      <c r="B77" t="str">
        <f>IF(Intro!$F$11="","",Intro!$F$11)</f>
        <v/>
      </c>
      <c r="C77" t="str">
        <f>IF(Intro!$F$12="","",Intro!$F$12)</f>
        <v>John Doe</v>
      </c>
      <c r="D77" t="str">
        <f>IF(Intro!$F$13="","",Intro!$F$13)</f>
        <v>Jane Doe</v>
      </c>
      <c r="E77" t="str">
        <f>IF(Intro!$F$14="","",Intro!$F$14)</f>
        <v/>
      </c>
      <c r="F77">
        <f ca="1">IF(Intro!$F$15="","",Intro!$F$15)</f>
        <v>43718</v>
      </c>
      <c r="G77" t="str">
        <f>IF(Intro!$F$5="","","Reputational")</f>
        <v>Reputational</v>
      </c>
      <c r="I77" t="str">
        <f>IF(Compliance!$D$16="","",Compliance!$D$16)</f>
        <v>Food Safety Violations</v>
      </c>
      <c r="J77" t="str">
        <f>IF(Compliance!$E$16="","",Compliance!$E$16)</f>
        <v>Very low</v>
      </c>
      <c r="K77" t="str">
        <f>IF(Compliance!$F$16="","",Compliance!$F$16)</f>
        <v>Very low</v>
      </c>
      <c r="L77" t="str">
        <f>IF(Compliance!$G$16="","",Compliance!$G$16)</f>
        <v xml:space="preserve">Routine equipment maintenance/repair and health and safety inspection; partner with EHS; Food service guidelines and operating standard. Note: compliance issues with lack of controls. Note: EHS is inspecting the Vista Room every semester - post notices to ensure people know about it. </v>
      </c>
      <c r="M77" t="str">
        <f>IF(Compliance!$H$16="","",Compliance!$H$16)</f>
        <v>Multiple times daily</v>
      </c>
      <c r="N77" t="str">
        <f>IF(Compliance!I$16="","",Compliance!I$16)</f>
        <v>Moderate</v>
      </c>
      <c r="O77" t="str">
        <f>IF(Compliance!J$16="","",Compliance!J$16)</f>
        <v>Risk Management, EHS Monitors and Reports, Dining</v>
      </c>
      <c r="P77" t="str">
        <f>IF(Compliance!K$16="","",Compliance!K$16)</f>
        <v>Risk Management, Dining Services</v>
      </c>
      <c r="Q77" s="11" t="str">
        <f>IF(ForPrint!H106="","",ForPrint!H106)</f>
        <v>Potentially over-controlled</v>
      </c>
      <c r="R77" s="11">
        <f>IF(ForPrint!Q106="","",ForPrint!Q106)</f>
        <v>2</v>
      </c>
    </row>
    <row r="78" spans="1:18" x14ac:dyDescent="0.25">
      <c r="A78" t="str">
        <f>IF(Intro!$F$10="","",VLOOKUP(Intro!$F$10,Lists!$A$1:$B$19,2,FALSE))</f>
        <v/>
      </c>
      <c r="B78" t="str">
        <f>IF(Intro!$F$11="","",Intro!$F$11)</f>
        <v/>
      </c>
      <c r="C78" t="str">
        <f>IF(Intro!$F$12="","",Intro!$F$12)</f>
        <v>John Doe</v>
      </c>
      <c r="D78" t="str">
        <f>IF(Intro!$F$13="","",Intro!$F$13)</f>
        <v>Jane Doe</v>
      </c>
      <c r="E78" t="str">
        <f>IF(Intro!$F$14="","",Intro!$F$14)</f>
        <v/>
      </c>
      <c r="F78">
        <f ca="1">IF(Intro!$F$15="","",Intro!$F$15)</f>
        <v>43718</v>
      </c>
      <c r="G78" t="str">
        <f>IF(Intro!$F$5="","","Reputational")</f>
        <v>Reputational</v>
      </c>
      <c r="I78" t="str">
        <f>IF(Compliance!$D$17="","",Compliance!$D$17)</f>
        <v>Student Organization Activities</v>
      </c>
      <c r="J78" t="str">
        <f>IF(Compliance!$E$17="","",Compliance!$E$17)</f>
        <v>High</v>
      </c>
      <c r="K78" t="str">
        <f>IF(Compliance!$F$17="","",Compliance!$F$17)</f>
        <v>High</v>
      </c>
      <c r="L78" t="str">
        <f>IF(Compliance!$G$17="","",Compliance!$G$17)</f>
        <v>Student Activities and Events unit; Student Organization Handbook; Student Organization Conducts and Policies; Funding Requests; Fundraising Event Guideline; Student Event Planning Policies and Procedures; Internal Audit on-going review. We will also coordinate with associated Students to bring awareness of food safety to UWW students.</v>
      </c>
      <c r="M78" t="str">
        <f>IF(Compliance!$H$17="","",Compliance!$H$17)</f>
        <v>Unsure/Don't know</v>
      </c>
      <c r="N78" t="str">
        <f>IF(Compliance!I$17="","",Compliance!I$17)</f>
        <v>Low</v>
      </c>
      <c r="O78" t="str">
        <f>IF(Compliance!J$17="","",Compliance!J$17)</f>
        <v>Records of Students Activities/Events on campus website,  Student Organization Directory</v>
      </c>
      <c r="P78" t="str">
        <f>IF(Compliance!K$17="","",Compliance!K$17)</f>
        <v xml:space="preserve">Student Affairs, Environmental Health and Safety, Student Activities and Events </v>
      </c>
      <c r="Q78" s="11" t="e">
        <f>IF(ForPrint!H107="","",ForPrint!H107)</f>
        <v>#N/A</v>
      </c>
      <c r="R78" s="11" t="e">
        <f>IF(ForPrint!Q107="","",ForPrint!Q107)</f>
        <v>#N/A</v>
      </c>
    </row>
    <row r="79" spans="1:18" x14ac:dyDescent="0.25">
      <c r="A79" t="str">
        <f>IF(Intro!$F$10="","",VLOOKUP(Intro!$F$10,Lists!$A$1:$B$19,2,FALSE))</f>
        <v/>
      </c>
      <c r="B79" t="str">
        <f>IF(Intro!$F$11="","",Intro!$F$11)</f>
        <v/>
      </c>
      <c r="C79" t="str">
        <f>IF(Intro!$F$12="","",Intro!$F$12)</f>
        <v>John Doe</v>
      </c>
      <c r="D79" t="str">
        <f>IF(Intro!$F$13="","",Intro!$F$13)</f>
        <v>Jane Doe</v>
      </c>
      <c r="E79" t="str">
        <f>IF(Intro!$F$14="","",Intro!$F$14)</f>
        <v/>
      </c>
      <c r="F79">
        <f ca="1">IF(Intro!$F$15="","",Intro!$F$15)</f>
        <v>43718</v>
      </c>
      <c r="G79" t="str">
        <f>IF(Intro!$F$5="","","Reputational")</f>
        <v>Reputational</v>
      </c>
      <c r="I79" t="str">
        <f>IF(Compliance!$D$18="","",Compliance!$D$18)</f>
        <v>Moving to Medical Records - Concern for the confidentiality of students psychological records without adequate IT services when needed</v>
      </c>
      <c r="J79" t="str">
        <f>IF(Compliance!$E$18="","",Compliance!$E$18)</f>
        <v>Very High</v>
      </c>
      <c r="K79" t="str">
        <f>IF(Compliance!$F$18="","",Compliance!$F$18)</f>
        <v>Moderate</v>
      </c>
      <c r="L79" t="str">
        <f>IF(Compliance!$G$18="","",Compliance!$G$18)</f>
        <v>Concern is for breaching HIPPA and FERPA requirement if IT doesn't protect fire walls regularly.</v>
      </c>
      <c r="M79" t="str">
        <f>IF(Compliance!$H$18="","",Compliance!$H$18)</f>
        <v>Unsure/Don't know</v>
      </c>
      <c r="N79" t="str">
        <f>IF(Compliance!I$18="","",Compliance!I$18)</f>
        <v>Nearly complete</v>
      </c>
      <c r="O79" t="str">
        <f>IF(Compliance!J$18="","",Compliance!J$18)</f>
        <v>IT support is will be responsible for  monitoring and reporting the system.</v>
      </c>
      <c r="P79" t="str">
        <f>IF(Compliance!K$18="","",Compliance!K$18)</f>
        <v>Student Affairs &amp; Enrollment Management  (Counseling and Psychological Services) and IT</v>
      </c>
      <c r="Q79" s="11" t="str">
        <f>IF(ForPrint!H108="","",ForPrint!H108)</f>
        <v>Adequately controlled</v>
      </c>
      <c r="R79" s="11">
        <f>IF(ForPrint!Q108="","",ForPrint!Q108)</f>
        <v>3.0000000000000027</v>
      </c>
    </row>
    <row r="80" spans="1:18" s="12" customFormat="1" x14ac:dyDescent="0.25">
      <c r="A80" t="str">
        <f>IF(Intro!$F$10="","",VLOOKUP(Intro!$F$10,Lists!$A$1:$B$19,2,FALSE))</f>
        <v/>
      </c>
      <c r="B80" t="str">
        <f>IF(Intro!$F$11="","",Intro!$F$11)</f>
        <v/>
      </c>
      <c r="C80" t="str">
        <f>IF(Intro!$F$12="","",Intro!$F$12)</f>
        <v>John Doe</v>
      </c>
      <c r="D80" t="str">
        <f>IF(Intro!$F$13="","",Intro!$F$13)</f>
        <v>Jane Doe</v>
      </c>
      <c r="E80" t="str">
        <f>IF(Intro!$F$14="","",Intro!$F$14)</f>
        <v/>
      </c>
      <c r="F80">
        <f ca="1">IF(Intro!$F$15="","",Intro!$F$15)</f>
        <v>43718</v>
      </c>
      <c r="G80" t="str">
        <f>IF(Intro!$F$5="","","Reputational")</f>
        <v>Reputational</v>
      </c>
      <c r="I80" t="str">
        <f>IF(Compliance!$D$19="","",Compliance!$D$19)</f>
        <v>Clarification needed about campus policy on departments paying for costs of hiring an international faculty</v>
      </c>
      <c r="J80" t="str">
        <f>IF(Compliance!$E$19="","",Compliance!$E$19)</f>
        <v>High</v>
      </c>
      <c r="K80" t="str">
        <f>IF(Compliance!$F$19="","",Compliance!$F$19)</f>
        <v>Moderate</v>
      </c>
      <c r="L80" t="str">
        <f>IF(Compliance!$G$19="","",Compliance!$G$19)</f>
        <v xml:space="preserve">Fiscal Affairs and Professional Development unit; Faculty Manual; Faculty Recruitment and Hiring Handbook; Retention, Tenure, and Promotion Policy. Note: lack of consistency with guidelines (Homeland Security Process with Office of International Programs), complicated and expensive rules on what can be paid. </v>
      </c>
      <c r="M80" t="str">
        <f>IF(Compliance!$H$19="","",Compliance!$H$19)</f>
        <v>Unsure/Don't know</v>
      </c>
      <c r="N80" t="str">
        <f>IF(Compliance!I$19="","",Compliance!I$19)</f>
        <v>Minor</v>
      </c>
      <c r="O80" t="str">
        <f>IF(Compliance!J$19="","",Compliance!J$19)</f>
        <v>Faculty Recruitment and Hiring Handbook</v>
      </c>
      <c r="P80" t="str">
        <f>IF(Compliance!K$19="","",Compliance!K$19)</f>
        <v>HR, Faculty Affairs, Office of International Programs</v>
      </c>
      <c r="Q80" s="11" t="str">
        <f>IF(ForPrint!H109="","",ForPrint!H109)</f>
        <v>Poorly controlled</v>
      </c>
      <c r="R80" s="11">
        <f>IF(ForPrint!Q109="","",ForPrint!Q109)</f>
        <v>36</v>
      </c>
    </row>
    <row r="81" spans="1:18" s="12" customFormat="1" x14ac:dyDescent="0.25">
      <c r="A81" t="str">
        <f>IF(Intro!$F$10="","",VLOOKUP(Intro!$F$10,Lists!$A$1:$B$19,2,FALSE))</f>
        <v/>
      </c>
      <c r="B81" t="str">
        <f>IF(Intro!$F$11="","",Intro!$F$11)</f>
        <v/>
      </c>
      <c r="C81" t="str">
        <f>IF(Intro!$F$12="","",Intro!$F$12)</f>
        <v>John Doe</v>
      </c>
      <c r="D81" t="str">
        <f>IF(Intro!$F$13="","",Intro!$F$13)</f>
        <v>Jane Doe</v>
      </c>
      <c r="E81" t="str">
        <f>IF(Intro!$F$14="","",Intro!$F$14)</f>
        <v/>
      </c>
      <c r="F81">
        <f ca="1">IF(Intro!$F$15="","",Intro!$F$15)</f>
        <v>43718</v>
      </c>
      <c r="G81" t="str">
        <f>IF(Intro!$F$5="","","Reputational")</f>
        <v>Reputational</v>
      </c>
      <c r="I81" t="str">
        <f>IF(Compliance!$D$20="","",Compliance!$D$20)</f>
        <v>Disclosure of confidential information (personally identifying information (PII) or health care info)</v>
      </c>
      <c r="J81" t="str">
        <f>IF(Compliance!$E$20="","",Compliance!$E$20)</f>
        <v>Very low</v>
      </c>
      <c r="K81" t="str">
        <f>IF(Compliance!$F$20="","",Compliance!$F$20)</f>
        <v>Unsure/Don't know</v>
      </c>
      <c r="L81" t="str">
        <f>IF(Compliance!$G$20="","",Compliance!$G$20)</f>
        <v>Electronic Information Security; Encryption of sensitive information, especially on laptops; Department policies limiting downloads and storage of personal information; Removal of partial information (e.g., partial SSNs); Audit, Risk, Compliance and Ethics Program; Export Controls</v>
      </c>
      <c r="M81" t="str">
        <f>IF(Compliance!$H$20="","",Compliance!$H$20)</f>
        <v>Weekly</v>
      </c>
      <c r="N81" t="str">
        <f>IF(Compliance!I$20="","",Compliance!I$20)</f>
        <v>Minor</v>
      </c>
      <c r="O81" t="str">
        <f>IF(Compliance!J$20="","",Compliance!J$20)</f>
        <v>Monitored and reported at department level.  Notifications to impacted parties generated in compliance with policy; Health Compliance Monitoring</v>
      </c>
      <c r="P81" t="str">
        <f>IF(Compliance!K$20="","",Compliance!K$20)</f>
        <v>HR&amp;D, ORSP, iCIT</v>
      </c>
      <c r="Q81" s="11" t="str">
        <f>IF(ForPrint!H110="","",ForPrint!H110)</f>
        <v>Adequately controlled</v>
      </c>
      <c r="R81" s="11">
        <f>IF(ForPrint!Q110="","",ForPrint!Q110)</f>
        <v>7.5</v>
      </c>
    </row>
    <row r="82" spans="1:18" s="12" customFormat="1" x14ac:dyDescent="0.25">
      <c r="A82" t="str">
        <f>IF(Intro!$F$10="","",VLOOKUP(Intro!$F$10,Lists!$A$1:$B$19,2,FALSE))</f>
        <v/>
      </c>
      <c r="B82" t="str">
        <f>IF(Intro!$F$11="","",Intro!$F$11)</f>
        <v/>
      </c>
      <c r="C82" t="str">
        <f>IF(Intro!$F$12="","",Intro!$F$12)</f>
        <v>John Doe</v>
      </c>
      <c r="D82" t="str">
        <f>IF(Intro!$F$13="","",Intro!$F$13)</f>
        <v>Jane Doe</v>
      </c>
      <c r="E82" t="str">
        <f>IF(Intro!$F$14="","",Intro!$F$14)</f>
        <v/>
      </c>
      <c r="F82">
        <f ca="1">IF(Intro!$F$15="","",Intro!$F$15)</f>
        <v>43718</v>
      </c>
      <c r="G82" t="str">
        <f>IF(Intro!$F$5="","","Operational")</f>
        <v>Operational</v>
      </c>
      <c r="H82" t="str">
        <f>IF(Objectives!F32="","",Objectives!F32)</f>
        <v>Increase community outreach.</v>
      </c>
      <c r="Q82" s="11"/>
      <c r="R82" s="11"/>
    </row>
    <row r="83" spans="1:18" s="12" customFormat="1" x14ac:dyDescent="0.25">
      <c r="A83" t="str">
        <f>IF(Intro!$F$10="","",VLOOKUP(Intro!$F$10,Lists!$A$1:$B$19,2,FALSE))</f>
        <v/>
      </c>
      <c r="B83" t="str">
        <f>IF(Intro!$F$11="","",Intro!$F$11)</f>
        <v/>
      </c>
      <c r="C83" t="str">
        <f>IF(Intro!$F$12="","",Intro!$F$12)</f>
        <v>John Doe</v>
      </c>
      <c r="D83" t="str">
        <f>IF(Intro!$F$13="","",Intro!$F$13)</f>
        <v>Jane Doe</v>
      </c>
      <c r="E83" t="str">
        <f>IF(Intro!$F$14="","",Intro!$F$14)</f>
        <v/>
      </c>
      <c r="F83">
        <f ca="1">IF(Intro!$F$15="","",Intro!$F$15)</f>
        <v>43718</v>
      </c>
      <c r="G83" t="str">
        <f>IF(Intro!$F$5="","","Operational")</f>
        <v>Operational</v>
      </c>
      <c r="H83" t="str">
        <f>IF(Objectives!F33="","",Objectives!F33)</f>
        <v>Improve marketing, advertising and public relations.</v>
      </c>
      <c r="Q83" s="11"/>
      <c r="R83" s="11"/>
    </row>
    <row r="84" spans="1:18" s="12" customFormat="1" x14ac:dyDescent="0.25">
      <c r="A84" t="str">
        <f>IF(Intro!$F$10="","",VLOOKUP(Intro!$F$10,Lists!$A$1:$B$19,2,FALSE))</f>
        <v/>
      </c>
      <c r="B84" t="str">
        <f>IF(Intro!$F$11="","",Intro!$F$11)</f>
        <v/>
      </c>
      <c r="C84" t="str">
        <f>IF(Intro!$F$12="","",Intro!$F$12)</f>
        <v>John Doe</v>
      </c>
      <c r="D84" t="str">
        <f>IF(Intro!$F$13="","",Intro!$F$13)</f>
        <v>Jane Doe</v>
      </c>
      <c r="E84" t="str">
        <f>IF(Intro!$F$14="","",Intro!$F$14)</f>
        <v/>
      </c>
      <c r="F84">
        <f ca="1">IF(Intro!$F$15="","",Intro!$F$15)</f>
        <v>43718</v>
      </c>
      <c r="G84" t="str">
        <f>IF(Intro!$F$5="","","Operational")</f>
        <v>Operational</v>
      </c>
      <c r="H84" t="str">
        <f>IF(Objectives!F34="","",Objectives!F34)</f>
        <v>Optimize messaging to achieve strategic and other objectives</v>
      </c>
      <c r="Q84" s="11"/>
      <c r="R84" s="11"/>
    </row>
    <row r="85" spans="1:18" s="12" customFormat="1" x14ac:dyDescent="0.25">
      <c r="A85" t="str">
        <f>IF(Intro!$F$10="","",VLOOKUP(Intro!$F$10,Lists!$A$1:$B$19,2,FALSE))</f>
        <v/>
      </c>
      <c r="B85" t="str">
        <f>IF(Intro!$F$11="","",Intro!$F$11)</f>
        <v/>
      </c>
      <c r="C85" t="str">
        <f>IF(Intro!$F$12="","",Intro!$F$12)</f>
        <v>John Doe</v>
      </c>
      <c r="D85" t="str">
        <f>IF(Intro!$F$13="","",Intro!$F$13)</f>
        <v>Jane Doe</v>
      </c>
      <c r="E85" t="str">
        <f>IF(Intro!$F$14="","",Intro!$F$14)</f>
        <v/>
      </c>
      <c r="F85">
        <f ca="1">IF(Intro!$F$15="","",Intro!$F$15)</f>
        <v>43718</v>
      </c>
      <c r="G85" t="str">
        <f>IF(Intro!$F$5="","","Operational")</f>
        <v>Operational</v>
      </c>
      <c r="H85" t="str">
        <f>IF(Objectives!F35="","",Objectives!F35)</f>
        <v>Enhance relationships with alumni, professors emeriti, friends</v>
      </c>
      <c r="Q85" s="11"/>
      <c r="R85" s="11"/>
    </row>
    <row r="86" spans="1:18" s="12" customFormat="1" x14ac:dyDescent="0.25">
      <c r="A86" t="str">
        <f>IF(Intro!$F$10="","",VLOOKUP(Intro!$F$10,Lists!$A$1:$B$19,2,FALSE))</f>
        <v/>
      </c>
      <c r="B86" t="str">
        <f>IF(Intro!$F$11="","",Intro!$F$11)</f>
        <v/>
      </c>
      <c r="C86" t="str">
        <f>IF(Intro!$F$12="","",Intro!$F$12)</f>
        <v>John Doe</v>
      </c>
      <c r="D86" t="str">
        <f>IF(Intro!$F$13="","",Intro!$F$13)</f>
        <v>Jane Doe</v>
      </c>
      <c r="E86" t="str">
        <f>IF(Intro!$F$14="","",Intro!$F$14)</f>
        <v/>
      </c>
      <c r="F86">
        <f ca="1">IF(Intro!$F$15="","",Intro!$F$15)</f>
        <v>43718</v>
      </c>
      <c r="G86" t="str">
        <f>IF(Intro!$F$5="","","Operational")</f>
        <v>Operational</v>
      </c>
      <c r="H86" t="str">
        <f>IF(Objectives!F36="","",Objectives!F36)</f>
        <v/>
      </c>
      <c r="Q86" s="11"/>
      <c r="R86" s="11"/>
    </row>
    <row r="87" spans="1:18" s="12" customFormat="1" x14ac:dyDescent="0.25">
      <c r="A87" t="str">
        <f>IF(Intro!$F$10="","",VLOOKUP(Intro!$F$10,Lists!$A$1:$B$19,2,FALSE))</f>
        <v/>
      </c>
      <c r="B87" t="str">
        <f>IF(Intro!$F$11="","",Intro!$F$11)</f>
        <v/>
      </c>
      <c r="C87" t="str">
        <f>IF(Intro!$F$12="","",Intro!$F$12)</f>
        <v>John Doe</v>
      </c>
      <c r="D87" t="str">
        <f>IF(Intro!$F$13="","",Intro!$F$13)</f>
        <v>Jane Doe</v>
      </c>
      <c r="E87" t="str">
        <f>IF(Intro!$F$14="","",Intro!$F$14)</f>
        <v/>
      </c>
      <c r="F87">
        <f ca="1">IF(Intro!$F$15="","",Intro!$F$15)</f>
        <v>43718</v>
      </c>
      <c r="G87" t="str">
        <f>IF(Intro!$F$5="","","Operational")</f>
        <v>Operational</v>
      </c>
      <c r="I87" t="str">
        <f>IF(Reputational!$D$6="","",Reputational!$D$6)</f>
        <v>Research misconduct, such as falsification of data or results, or non-disclosure of research dangers</v>
      </c>
      <c r="J87" t="str">
        <f>IF(Reputational!$E$6="","",Reputational!$E$6)</f>
        <v>Very low</v>
      </c>
      <c r="K87" t="str">
        <f>IF(Reputational!$F$6="","",Reputational!$F$6)</f>
        <v>Moderate</v>
      </c>
      <c r="L87" t="str">
        <f>IF(Reputational!$G$6="","",Reputational!$G$6)</f>
        <v>Research Compliance and Integrity Offices; Research Compliance Policies (Certifications and Manuals); ARCE; Internal Control Program; Whistle Blower Program; Mandatory Ethics Training</v>
      </c>
      <c r="M87" t="str">
        <f>IF(Reputational!$H$6="","",Reputational!$H$6)</f>
        <v>Weekly</v>
      </c>
      <c r="N87" t="str">
        <f>IF(Reputational!I$6="","",Reputational!I$6)</f>
        <v>Significant</v>
      </c>
      <c r="O87" t="str">
        <f>IF(Reputational!J$6="","",Reputational!J$6)</f>
        <v>Whistle blower system; Claims System; Investigations of allegations of research misconduct</v>
      </c>
      <c r="P87" t="str">
        <f>IF(Reputational!K$6="","",Reputational!K$6)</f>
        <v>Individual Pis</v>
      </c>
      <c r="Q87" s="11" t="str">
        <f>IF(ForPrint!H123="","",ForPrint!H123)</f>
        <v>Potentially over-controlled</v>
      </c>
      <c r="R87" s="11">
        <f>IF(ForPrint!Q123="","",ForPrint!Q123)</f>
        <v>3</v>
      </c>
    </row>
    <row r="88" spans="1:18" s="12" customFormat="1" x14ac:dyDescent="0.25">
      <c r="A88" t="str">
        <f>IF(Intro!$F$10="","",VLOOKUP(Intro!$F$10,Lists!$A$1:$B$19,2,FALSE))</f>
        <v/>
      </c>
      <c r="B88" t="str">
        <f>IF(Intro!$F$11="","",Intro!$F$11)</f>
        <v/>
      </c>
      <c r="C88" t="str">
        <f>IF(Intro!$F$12="","",Intro!$F$12)</f>
        <v>John Doe</v>
      </c>
      <c r="D88" t="str">
        <f>IF(Intro!$F$13="","",Intro!$F$13)</f>
        <v>Jane Doe</v>
      </c>
      <c r="E88" t="str">
        <f>IF(Intro!$F$14="","",Intro!$F$14)</f>
        <v/>
      </c>
      <c r="F88">
        <f ca="1">IF(Intro!$F$15="","",Intro!$F$15)</f>
        <v>43718</v>
      </c>
      <c r="G88" t="str">
        <f>IF(Intro!$F$5="","","Operational")</f>
        <v>Operational</v>
      </c>
      <c r="I88" t="str">
        <f>IF(Reputational!$D$7="","",Reputational!$D$7)</f>
        <v>Unethical/unapproved human/animal subject research</v>
      </c>
      <c r="J88" t="str">
        <f>IF(Reputational!$E$7="","",Reputational!$E$7)</f>
        <v>Moderate</v>
      </c>
      <c r="K88" t="str">
        <f>IF(Reputational!$F$7="","",Reputational!$F$7)</f>
        <v>Moderate</v>
      </c>
      <c r="L88" t="str">
        <f>IF(Reputational!$G$7="","",Reputational!$G$7)</f>
        <v>Whistle Blower Program; Institutional Review Boards (IRBs); Institutional Animal Care and Use Policies and Committees; Centers for Animal Alternatives; Education Certification in use of animals or human subjects</v>
      </c>
      <c r="M88" t="str">
        <f>IF(Reputational!$H$7="","",Reputational!$H$7)</f>
        <v>Weekly</v>
      </c>
      <c r="N88" t="str">
        <f>IF(Reputational!I$7="","",Reputational!I$7)</f>
        <v>Minor</v>
      </c>
      <c r="O88" t="str">
        <f>IF(Reputational!J$7="","",Reputational!J$7)</f>
        <v>Protocol review and approval process for human and animal subjects.  Claims System for misusing Human Subject or Animals</v>
      </c>
      <c r="P88" t="str">
        <f>IF(Reputational!K$7="","",Reputational!K$7)</f>
        <v>Counsel's office</v>
      </c>
      <c r="Q88" s="11" t="str">
        <f>IF(ForPrint!H124="","",ForPrint!H124)</f>
        <v>Potentially poorly controlled</v>
      </c>
      <c r="R88" s="11">
        <f>IF(ForPrint!Q124="","",ForPrint!Q124)</f>
        <v>27</v>
      </c>
    </row>
    <row r="89" spans="1:18" s="10" customFormat="1" x14ac:dyDescent="0.25">
      <c r="A89" t="str">
        <f>IF(Intro!$F$10="","",VLOOKUP(Intro!$F$10,Lists!$A$1:$B$19,2,FALSE))</f>
        <v/>
      </c>
      <c r="B89" t="str">
        <f>IF(Intro!$F$11="","",Intro!$F$11)</f>
        <v/>
      </c>
      <c r="C89" t="str">
        <f>IF(Intro!$F$12="","",Intro!$F$12)</f>
        <v>John Doe</v>
      </c>
      <c r="D89" t="str">
        <f>IF(Intro!$F$13="","",Intro!$F$13)</f>
        <v>Jane Doe</v>
      </c>
      <c r="E89" t="str">
        <f>IF(Intro!$F$14="","",Intro!$F$14)</f>
        <v/>
      </c>
      <c r="F89">
        <f ca="1">IF(Intro!$F$15="","",Intro!$F$15)</f>
        <v>43718</v>
      </c>
      <c r="G89" t="str">
        <f>IF(Intro!$F$5="","","Operational")</f>
        <v>Operational</v>
      </c>
      <c r="I89" t="str">
        <f>IF(Reputational!$D$8="","",Reputational!$D$8)</f>
        <v>Personnel issues or workplace violence</v>
      </c>
      <c r="J89" t="str">
        <f>IF(Reputational!$E$8="","",Reputational!$E$8)</f>
        <v>Very low</v>
      </c>
      <c r="K89" t="str">
        <f>IF(Reputational!$F$8="","",Reputational!$F$8)</f>
        <v>Very low</v>
      </c>
      <c r="L89" t="str">
        <f>IF(Reputational!$G$8="","",Reputational!$G$8)</f>
        <v>Police services; Threat Management Teams and Programs; Employee assistance programs; Mediation Services; Workplace Violence Prevention programs; Policies and training</v>
      </c>
      <c r="M89" t="str">
        <f>IF(Reputational!$H$8="","",Reputational!$H$8)</f>
        <v>Annually</v>
      </c>
      <c r="N89" t="str">
        <f>IF(Reputational!I$8="","",Reputational!I$8)</f>
        <v>None</v>
      </c>
      <c r="O89" t="str">
        <f>IF(Reputational!J$8="","",Reputational!J$8)</f>
        <v>Security alarm monitoring; Claims systems; Law Enforcement Systems; Clery Crime Statistics; Other Crime Statistics</v>
      </c>
      <c r="P89" t="str">
        <f>IF(Reputational!K$8="","",Reputational!K$8)</f>
        <v>HR&amp;D, UWW Police</v>
      </c>
      <c r="Q89" s="11" t="str">
        <f>IF(ForPrint!H125="","",ForPrint!H125)</f>
        <v>Adequately controlled</v>
      </c>
      <c r="R89" s="11">
        <f>IF(ForPrint!Q125="","",ForPrint!Q125)</f>
        <v>4</v>
      </c>
    </row>
    <row r="90" spans="1:18" x14ac:dyDescent="0.25">
      <c r="A90" t="str">
        <f>IF(Intro!$F$10="","",VLOOKUP(Intro!$F$10,Lists!$A$1:$B$19,2,FALSE))</f>
        <v/>
      </c>
      <c r="B90" t="str">
        <f>IF(Intro!$F$11="","",Intro!$F$11)</f>
        <v/>
      </c>
      <c r="C90" t="str">
        <f>IF(Intro!$F$12="","",Intro!$F$12)</f>
        <v>John Doe</v>
      </c>
      <c r="D90" t="str">
        <f>IF(Intro!$F$13="","",Intro!$F$13)</f>
        <v>Jane Doe</v>
      </c>
      <c r="E90" t="str">
        <f>IF(Intro!$F$14="","",Intro!$F$14)</f>
        <v/>
      </c>
      <c r="F90">
        <f ca="1">IF(Intro!$F$15="","",Intro!$F$15)</f>
        <v>43718</v>
      </c>
      <c r="G90" t="str">
        <f>IF(Intro!$F$5="","","Operational")</f>
        <v>Operational</v>
      </c>
      <c r="I90" t="str">
        <f>IF(Reputational!$D$9="","",Reputational!$D$9)</f>
        <v>Sports/public event disturbances</v>
      </c>
      <c r="J90" t="str">
        <f>IF(Reputational!$E$9="","",Reputational!$E$9)</f>
        <v>Moderate</v>
      </c>
      <c r="K90" t="str">
        <f>IF(Reputational!$F$9="","",Reputational!$F$9)</f>
        <v>Low</v>
      </c>
      <c r="L90" t="str">
        <f>IF(Reputational!$G$9="","",Reputational!$G$9)</f>
        <v>Safety &amp; Security programs; Emergency Management; Safety programs such as Safe Party Initiatives, and Community Safety Programs</v>
      </c>
      <c r="M90" t="str">
        <f>IF(Reputational!$H$9="","",Reputational!$H$9)</f>
        <v>Weekly</v>
      </c>
      <c r="N90" t="str">
        <f>IF(Reputational!I$9="","",Reputational!I$9)</f>
        <v>Significant</v>
      </c>
      <c r="O90" t="str">
        <f>IF(Reputational!J$9="","",Reputational!J$9)</f>
        <v>Campus Police Departments; Claims System</v>
      </c>
      <c r="P90" t="str">
        <f>IF(Reputational!K$9="","",Reputational!K$9)</f>
        <v>UWW Police</v>
      </c>
      <c r="Q90" s="11" t="str">
        <f>IF(ForPrint!H126="","",ForPrint!H126)</f>
        <v>Potentially over-controlled</v>
      </c>
      <c r="R90" s="11">
        <f>IF(ForPrint!Q126="","",ForPrint!Q126)</f>
        <v>6</v>
      </c>
    </row>
    <row r="91" spans="1:18" x14ac:dyDescent="0.25">
      <c r="A91" t="str">
        <f>IF(Intro!$F$10="","",VLOOKUP(Intro!$F$10,Lists!$A$1:$B$19,2,FALSE))</f>
        <v/>
      </c>
      <c r="B91" t="str">
        <f>IF(Intro!$F$11="","",Intro!$F$11)</f>
        <v/>
      </c>
      <c r="C91" t="str">
        <f>IF(Intro!$F$12="","",Intro!$F$12)</f>
        <v>John Doe</v>
      </c>
      <c r="D91" t="str">
        <f>IF(Intro!$F$13="","",Intro!$F$13)</f>
        <v>Jane Doe</v>
      </c>
      <c r="E91" t="str">
        <f>IF(Intro!$F$14="","",Intro!$F$14)</f>
        <v/>
      </c>
      <c r="F91">
        <f ca="1">IF(Intro!$F$15="","",Intro!$F$15)</f>
        <v>43718</v>
      </c>
      <c r="G91" t="str">
        <f>IF(Intro!$F$5="","","Operational")</f>
        <v>Operational</v>
      </c>
      <c r="I91" t="str">
        <f>IF(Reputational!$D$10="","",Reputational!$D$10)</f>
        <v>Student mental health - changing emotional climate</v>
      </c>
      <c r="J91" t="str">
        <f>IF(Reputational!$E$10="","",Reputational!$E$10)</f>
        <v>Very low</v>
      </c>
      <c r="K91" t="str">
        <f>IF(Reputational!$F$10="","",Reputational!$F$10)</f>
        <v>Unsure/Don't know</v>
      </c>
      <c r="L91" t="str">
        <f>IF(Reputational!$G$10="","",Reputational!$G$10)</f>
        <v>Student Health Clinics; Threat Management Team; Student Affairs</v>
      </c>
      <c r="M91" t="str">
        <f>IF(Reputational!$H$10="","",Reputational!$H$10)</f>
        <v>Multiple times daily</v>
      </c>
      <c r="N91" t="str">
        <f>IF(Reputational!I$10="","",Reputational!I$10)</f>
        <v>Moderate</v>
      </c>
      <c r="O91" t="str">
        <f>IF(Reputational!J$10="","",Reputational!J$10)</f>
        <v>Reported at a department level</v>
      </c>
      <c r="P91" t="str">
        <f>IF(Reputational!K$10="","",Reputational!K$10)</f>
        <v>Medical services, Dean of Students, Student Affairs</v>
      </c>
      <c r="Q91" s="11" t="str">
        <f>IF(ForPrint!H127="","",ForPrint!H127)</f>
        <v>Potentially over-controlled</v>
      </c>
      <c r="R91" s="11">
        <f>IF(ForPrint!Q127="","",ForPrint!Q127)</f>
        <v>5</v>
      </c>
    </row>
    <row r="92" spans="1:18" x14ac:dyDescent="0.25">
      <c r="A92" t="str">
        <f>IF(Intro!$F$10="","",VLOOKUP(Intro!$F$10,Lists!$A$1:$B$19,2,FALSE))</f>
        <v/>
      </c>
      <c r="B92" t="str">
        <f>IF(Intro!$F$11="","",Intro!$F$11)</f>
        <v/>
      </c>
      <c r="C92" t="str">
        <f>IF(Intro!$F$12="","",Intro!$F$12)</f>
        <v>John Doe</v>
      </c>
      <c r="D92" t="str">
        <f>IF(Intro!$F$13="","",Intro!$F$13)</f>
        <v>Jane Doe</v>
      </c>
      <c r="E92" t="str">
        <f>IF(Intro!$F$14="","",Intro!$F$14)</f>
        <v/>
      </c>
      <c r="F92">
        <f ca="1">IF(Intro!$F$15="","",Intro!$F$15)</f>
        <v>43718</v>
      </c>
      <c r="G92" t="str">
        <f>IF(Intro!$F$5="","","Operational")</f>
        <v>Operational</v>
      </c>
      <c r="I92" t="str">
        <f>IF(Reputational!$D$11="","",Reputational!$D$11)</f>
        <v>Inappropriate athletic recruiting</v>
      </c>
      <c r="J92" t="str">
        <f>IF(Reputational!$E$11="","",Reputational!$E$11)</f>
        <v>Very low</v>
      </c>
      <c r="K92" t="str">
        <f>IF(Reputational!$F$11="","",Reputational!$F$11)</f>
        <v>Low</v>
      </c>
      <c r="L92" t="str">
        <f>IF(Reputational!$G$11="","",Reputational!$G$11)</f>
        <v>Conflict of Interest Policies; NCAA Regulations; Internal Audit Review</v>
      </c>
      <c r="M92" t="str">
        <f>IF(Reputational!$H$11="","",Reputational!$H$11)</f>
        <v>Ad-hoc</v>
      </c>
      <c r="N92" t="str">
        <f>IF(Reputational!I$11="","",Reputational!I$11)</f>
        <v>Nearly complete</v>
      </c>
      <c r="O92" t="str">
        <f>IF(Reputational!J$11="","",Reputational!J$11)</f>
        <v>Claims System, UWW Action</v>
      </c>
      <c r="P92" t="str">
        <f>IF(Reputational!K$11="","",Reputational!K$11)</f>
        <v>Sports and Recreation, HR&amp;D</v>
      </c>
      <c r="Q92" s="11" t="str">
        <f>IF(ForPrint!H128="","",ForPrint!H128)</f>
        <v>Potentially over-controlled</v>
      </c>
      <c r="R92" s="11">
        <f>IF(ForPrint!Q128="","",ForPrint!Q128)</f>
        <v>0.40000000000000036</v>
      </c>
    </row>
    <row r="93" spans="1:18" x14ac:dyDescent="0.25">
      <c r="A93" t="str">
        <f>IF(Intro!$F$10="","",VLOOKUP(Intro!$F$10,Lists!$A$1:$B$19,2,FALSE))</f>
        <v/>
      </c>
      <c r="B93" t="str">
        <f>IF(Intro!$F$11="","",Intro!$F$11)</f>
        <v/>
      </c>
      <c r="C93" t="str">
        <f>IF(Intro!$F$12="","",Intro!$F$12)</f>
        <v>John Doe</v>
      </c>
      <c r="D93" t="str">
        <f>IF(Intro!$F$13="","",Intro!$F$13)</f>
        <v>Jane Doe</v>
      </c>
      <c r="E93" t="str">
        <f>IF(Intro!$F$14="","",Intro!$F$14)</f>
        <v/>
      </c>
      <c r="F93">
        <f ca="1">IF(Intro!$F$15="","",Intro!$F$15)</f>
        <v>43718</v>
      </c>
      <c r="G93" t="str">
        <f>IF(Intro!$F$5="","","Operational")</f>
        <v>Operational</v>
      </c>
      <c r="I93" t="str">
        <f>IF(Reputational!$D$12="","",Reputational!$D$12)</f>
        <v>Protest Response by University</v>
      </c>
      <c r="J93" t="str">
        <f>IF(Reputational!$E$12="","",Reputational!$E$12)</f>
        <v>Very High</v>
      </c>
      <c r="K93" t="str">
        <f>IF(Reputational!$F$12="","",Reputational!$F$12)</f>
        <v>Moderate</v>
      </c>
      <c r="L93" t="str">
        <f>IF(Reputational!$G$12="","",Reputational!$G$12)</f>
        <v>UWW Police Department Policies; UWW Police Department personnel are trained and equipped for civil unrest. Work collaboratively with other UWW departments, such as Student Affairs.</v>
      </c>
      <c r="M93" t="str">
        <f>IF(Reputational!$H$12="","",Reputational!$H$12)</f>
        <v>Monthly</v>
      </c>
      <c r="N93" t="str">
        <f>IF(Reputational!I$12="","",Reputational!I$12)</f>
        <v>Significant</v>
      </c>
      <c r="O93" t="str">
        <f>IF(Reputational!J$12="","",Reputational!J$12)</f>
        <v>UWW Police Department Security and Fire Safety Annual Report. UWW Police Department is a 24/7/365 operation. Direct reporting of civil unrest to UWW Police Department.</v>
      </c>
      <c r="P93" t="str">
        <f>IF(Reputational!K$12="","",Reputational!K$12)</f>
        <v>UWW Police, Student Affairs</v>
      </c>
      <c r="Q93" s="11" t="str">
        <f>IF(ForPrint!H129="","",ForPrint!H129)</f>
        <v>Adequately controlled</v>
      </c>
      <c r="R93" s="11">
        <f>IF(ForPrint!Q129="","",ForPrint!Q129)</f>
        <v>15</v>
      </c>
    </row>
    <row r="94" spans="1:18" x14ac:dyDescent="0.25">
      <c r="A94" t="str">
        <f>IF(Intro!$F$10="","",VLOOKUP(Intro!$F$10,Lists!$A$1:$B$19,2,FALSE))</f>
        <v/>
      </c>
      <c r="B94" t="str">
        <f>IF(Intro!$F$11="","",Intro!$F$11)</f>
        <v/>
      </c>
      <c r="C94" t="str">
        <f>IF(Intro!$F$12="","",Intro!$F$12)</f>
        <v>John Doe</v>
      </c>
      <c r="D94" t="str">
        <f>IF(Intro!$F$13="","",Intro!$F$13)</f>
        <v>Jane Doe</v>
      </c>
      <c r="E94" t="str">
        <f>IF(Intro!$F$14="","",Intro!$F$14)</f>
        <v/>
      </c>
      <c r="F94">
        <f ca="1">IF(Intro!$F$15="","",Intro!$F$15)</f>
        <v>43718</v>
      </c>
      <c r="G94" t="str">
        <f>IF(Intro!$F$5="","","Operational")</f>
        <v>Operational</v>
      </c>
      <c r="I94" t="str">
        <f>IF(Reputational!$D$13="","",Reputational!$D$13)</f>
        <v>General safety and security OFF campus, i.e. International Field Research, Foreign Travel</v>
      </c>
      <c r="J94" t="str">
        <f>IF(Reputational!$E$13="","",Reputational!$E$13)</f>
        <v>High</v>
      </c>
      <c r="K94" t="str">
        <f>IF(Reputational!$F$13="","",Reputational!$F$13)</f>
        <v>High</v>
      </c>
      <c r="L94" t="str">
        <f>IF(Reputational!$G$13="","",Reputational!$G$13)</f>
        <v>Safety &amp; Security programs; Emergency Management; Travel Insurance Program</v>
      </c>
      <c r="M94" t="str">
        <f>IF(Reputational!$H$13="","",Reputational!$H$13)</f>
        <v>Ad-hoc</v>
      </c>
      <c r="N94" t="str">
        <f>IF(Reputational!I$13="","",Reputational!I$13)</f>
        <v>Significant</v>
      </c>
      <c r="O94" t="str">
        <f>IF(Reputational!J$13="","",Reputational!J$13)</f>
        <v>UWW Travel system</v>
      </c>
      <c r="P94" t="str">
        <f>IF(Reputational!K$13="","",Reputational!K$13)</f>
        <v>Risk Management</v>
      </c>
      <c r="Q94" s="11" t="str">
        <f>IF(ForPrint!H130="","",ForPrint!H130)</f>
        <v>Adequately controlled</v>
      </c>
      <c r="R94" s="11">
        <f>IF(ForPrint!Q130="","",ForPrint!Q130)</f>
        <v>16</v>
      </c>
    </row>
    <row r="95" spans="1:18" x14ac:dyDescent="0.25">
      <c r="A95" t="str">
        <f>IF(Intro!$F$10="","",VLOOKUP(Intro!$F$10,Lists!$A$1:$B$19,2,FALSE))</f>
        <v/>
      </c>
      <c r="B95" t="str">
        <f>IF(Intro!$F$11="","",Intro!$F$11)</f>
        <v/>
      </c>
      <c r="C95" t="str">
        <f>IF(Intro!$F$12="","",Intro!$F$12)</f>
        <v>John Doe</v>
      </c>
      <c r="D95" t="str">
        <f>IF(Intro!$F$13="","",Intro!$F$13)</f>
        <v>Jane Doe</v>
      </c>
      <c r="E95" t="str">
        <f>IF(Intro!$F$14="","",Intro!$F$14)</f>
        <v/>
      </c>
      <c r="F95">
        <f ca="1">IF(Intro!$F$15="","",Intro!$F$15)</f>
        <v>43718</v>
      </c>
      <c r="G95" t="str">
        <f>IF(Intro!$F$5="","","Operational")</f>
        <v>Operational</v>
      </c>
      <c r="I95" t="str">
        <f>IF(Reputational!$D$14="","",Reputational!$D$14)</f>
        <v>General safety and security, on campus</v>
      </c>
      <c r="J95" t="str">
        <f>IF(Reputational!$E$14="","",Reputational!$E$14)</f>
        <v>High</v>
      </c>
      <c r="K95" t="str">
        <f>IF(Reputational!$F$14="","",Reputational!$F$14)</f>
        <v>High</v>
      </c>
      <c r="L95" t="str">
        <f>IF(Reputational!$G$14="","",Reputational!$G$14)</f>
        <v>Safety &amp; Security programs; Emergency Management; Make Safety Happen Programs; Background checks; Safety programs such as Safe Party Initiatives, and Community Safety Programs</v>
      </c>
      <c r="M95" t="str">
        <f>IF(Reputational!$H$14="","",Reputational!$H$14)</f>
        <v>Ad-hoc</v>
      </c>
      <c r="N95" t="str">
        <f>IF(Reputational!I$14="","",Reputational!I$14)</f>
        <v>Significant</v>
      </c>
      <c r="O95" t="str">
        <f>IF(Reputational!J$14="","",Reputational!J$14)</f>
        <v>Business Intelligence System; looking to deploy People Locator System wide; Claims and Incident Reporting System</v>
      </c>
      <c r="P95" t="str">
        <f>IF(Reputational!K$14="","",Reputational!K$14)</f>
        <v>UWW Police, Risk Management</v>
      </c>
      <c r="Q95" s="11" t="str">
        <f>IF(ForPrint!H131="","",ForPrint!H131)</f>
        <v>Adequately controlled</v>
      </c>
      <c r="R95" s="11">
        <f>IF(ForPrint!Q131="","",ForPrint!Q131)</f>
        <v>16</v>
      </c>
    </row>
    <row r="96" spans="1:18" x14ac:dyDescent="0.25">
      <c r="A96" t="str">
        <f>IF(Intro!$F$10="","",VLOOKUP(Intro!$F$10,Lists!$A$1:$B$19,2,FALSE))</f>
        <v/>
      </c>
      <c r="B96" t="str">
        <f>IF(Intro!$F$11="","",Intro!$F$11)</f>
        <v/>
      </c>
      <c r="C96" t="str">
        <f>IF(Intro!$F$12="","",Intro!$F$12)</f>
        <v>John Doe</v>
      </c>
      <c r="D96" t="str">
        <f>IF(Intro!$F$13="","",Intro!$F$13)</f>
        <v>Jane Doe</v>
      </c>
      <c r="E96" t="str">
        <f>IF(Intro!$F$14="","",Intro!$F$14)</f>
        <v/>
      </c>
      <c r="F96">
        <f ca="1">IF(Intro!$F$15="","",Intro!$F$15)</f>
        <v>43718</v>
      </c>
      <c r="G96" t="str">
        <f>IF(Intro!$F$5="","","Operational")</f>
        <v>Operational</v>
      </c>
      <c r="I96" t="str">
        <f>IF(Reputational!$D$15="","",Reputational!$D$15)</f>
        <v>Minors on Campus and Off Campus</v>
      </c>
      <c r="J96" t="str">
        <f>IF(Reputational!$E$15="","",Reputational!$E$15)</f>
        <v>High</v>
      </c>
      <c r="K96" t="str">
        <f>IF(Reputational!$F$15="","",Reputational!$F$15)</f>
        <v>Moderate</v>
      </c>
      <c r="L96" t="str">
        <f>IF(Reputational!$G$15="","",Reputational!$G$15)</f>
        <v>For summer camps and similar events maintain due diligence, pre-departure orientation, appropriate Risk Management procedure (insurance, waiver, etc.) and background check chaperones.</v>
      </c>
      <c r="M96" t="str">
        <f>IF(Reputational!$H$15="","",Reputational!$H$15)</f>
        <v>Annually</v>
      </c>
      <c r="N96" t="str">
        <f>IF(Reputational!I$15="","",Reputational!I$15)</f>
        <v>Significant</v>
      </c>
      <c r="O96" t="str">
        <f>IF(Reputational!J$15="","",Reputational!J$15)</f>
        <v>Records maintained by UWW Camps and Conferences.  Students may not depart until they participate in the orientation, purchase the required insurance, and their parents/guardians signed the Release of Liability Form.</v>
      </c>
      <c r="P96" t="str">
        <f>IF(Reputational!K$15="","",Reputational!K$15)</f>
        <v>UWW Police, Risk Management, Continuing Education</v>
      </c>
      <c r="Q96" s="11" t="str">
        <f>IF(ForPrint!H132="","",ForPrint!H132)</f>
        <v>Adequately controlled</v>
      </c>
      <c r="R96" s="11">
        <f>IF(ForPrint!Q132="","",ForPrint!Q132)</f>
        <v>12</v>
      </c>
    </row>
    <row r="97" spans="1:18" x14ac:dyDescent="0.25">
      <c r="A97" t="str">
        <f>IF(Intro!$F$10="","",VLOOKUP(Intro!$F$10,Lists!$A$1:$B$19,2,FALSE))</f>
        <v/>
      </c>
      <c r="B97" t="str">
        <f>IF(Intro!$F$11="","",Intro!$F$11)</f>
        <v/>
      </c>
      <c r="C97" t="str">
        <f>IF(Intro!$F$12="","",Intro!$F$12)</f>
        <v>John Doe</v>
      </c>
      <c r="D97" t="str">
        <f>IF(Intro!$F$13="","",Intro!$F$13)</f>
        <v>Jane Doe</v>
      </c>
      <c r="E97" t="str">
        <f>IF(Intro!$F$14="","",Intro!$F$14)</f>
        <v/>
      </c>
      <c r="F97">
        <f ca="1">IF(Intro!$F$15="","",Intro!$F$15)</f>
        <v>43718</v>
      </c>
      <c r="G97" t="str">
        <f>IF(Intro!$F$5="","","Operational")</f>
        <v>Operational</v>
      </c>
      <c r="I97" t="str">
        <f>IF(Reputational!$D$16="","",Reputational!$D$16)</f>
        <v/>
      </c>
      <c r="J97" t="str">
        <f>IF(Reputational!$E$16="","",Reputational!$E$16)</f>
        <v/>
      </c>
      <c r="K97" t="str">
        <f>IF(Reputational!$F$16="","",Reputational!$F$16)</f>
        <v/>
      </c>
      <c r="L97" t="str">
        <f>IF(Reputational!$G$16="","",Reputational!$G$16)</f>
        <v/>
      </c>
      <c r="M97" t="str">
        <f>IF(Reputational!$H$16="","",Reputational!$H$16)</f>
        <v/>
      </c>
      <c r="N97" t="str">
        <f>IF(Reputational!I$16="","",Reputational!I$16)</f>
        <v/>
      </c>
      <c r="O97" t="str">
        <f>IF(Reputational!J$16="","",Reputational!J$16)</f>
        <v/>
      </c>
      <c r="P97" t="str">
        <f>IF(Reputational!K$16="","",Reputational!K$16)</f>
        <v/>
      </c>
      <c r="Q97" s="11" t="str">
        <f>IF(ForPrint!H133="","",ForPrint!H133)</f>
        <v/>
      </c>
      <c r="R97" s="11" t="str">
        <f>IF(ForPrint!Q133="","",ForPrint!Q133)</f>
        <v/>
      </c>
    </row>
    <row r="98" spans="1:18" x14ac:dyDescent="0.25">
      <c r="A98" t="str">
        <f>IF(Intro!$F$10="","",VLOOKUP(Intro!$F$10,Lists!$A$1:$B$19,2,FALSE))</f>
        <v/>
      </c>
      <c r="B98" t="str">
        <f>IF(Intro!$F$11="","",Intro!$F$11)</f>
        <v/>
      </c>
      <c r="C98" t="str">
        <f>IF(Intro!$F$12="","",Intro!$F$12)</f>
        <v>John Doe</v>
      </c>
      <c r="D98" t="str">
        <f>IF(Intro!$F$13="","",Intro!$F$13)</f>
        <v>Jane Doe</v>
      </c>
      <c r="E98" t="str">
        <f>IF(Intro!$F$14="","",Intro!$F$14)</f>
        <v/>
      </c>
      <c r="F98">
        <f ca="1">IF(Intro!$F$15="","",Intro!$F$15)</f>
        <v>43718</v>
      </c>
      <c r="G98" t="str">
        <f>IF(Intro!$F$5="","","Operational")</f>
        <v>Operational</v>
      </c>
      <c r="I98" t="str">
        <f>IF(Reputational!$D$17="","",Reputational!$D$17)</f>
        <v/>
      </c>
      <c r="J98" t="str">
        <f>IF(Reputational!$E$17="","",Reputational!$E$17)</f>
        <v/>
      </c>
      <c r="K98" t="str">
        <f>IF(Reputational!$F$17="","",Reputational!$F$17)</f>
        <v/>
      </c>
      <c r="L98" t="str">
        <f>IF(Reputational!$G$17="","",Reputational!$G$17)</f>
        <v/>
      </c>
      <c r="M98" t="str">
        <f>IF(Reputational!$H$17="","",Reputational!$H$17)</f>
        <v/>
      </c>
      <c r="N98" t="str">
        <f>IF(Reputational!I$17="","",Reputational!I$17)</f>
        <v/>
      </c>
      <c r="O98" t="str">
        <f>IF(Reputational!J$17="","",Reputational!J$17)</f>
        <v/>
      </c>
      <c r="P98" t="str">
        <f>IF(Reputational!K$17="","",Reputational!K$17)</f>
        <v/>
      </c>
      <c r="Q98" s="11" t="str">
        <f>IF(ForPrint!H134="","",ForPrint!H134)</f>
        <v/>
      </c>
      <c r="R98" s="11" t="str">
        <f>IF(ForPrint!Q134="","",ForPrint!Q134)</f>
        <v/>
      </c>
    </row>
    <row r="99" spans="1:18" x14ac:dyDescent="0.25">
      <c r="A99" t="str">
        <f>IF(Intro!$F$10="","",VLOOKUP(Intro!$F$10,Lists!$A$1:$B$19,2,FALSE))</f>
        <v/>
      </c>
      <c r="B99" t="str">
        <f>IF(Intro!$F$11="","",Intro!$F$11)</f>
        <v/>
      </c>
      <c r="C99" t="str">
        <f>IF(Intro!$F$12="","",Intro!$F$12)</f>
        <v>John Doe</v>
      </c>
      <c r="D99" t="str">
        <f>IF(Intro!$F$13="","",Intro!$F$13)</f>
        <v>Jane Doe</v>
      </c>
      <c r="E99" t="str">
        <f>IF(Intro!$F$14="","",Intro!$F$14)</f>
        <v/>
      </c>
      <c r="F99">
        <f ca="1">IF(Intro!$F$15="","",Intro!$F$15)</f>
        <v>43718</v>
      </c>
      <c r="G99" t="str">
        <f>IF(Intro!$F$5="","","Operational")</f>
        <v>Operational</v>
      </c>
      <c r="I99" t="str">
        <f>IF(Reputational!$D$18="","",Reputational!$D$18)</f>
        <v/>
      </c>
      <c r="J99" t="str">
        <f>IF(Reputational!$E$18="","",Reputational!$E$18)</f>
        <v/>
      </c>
      <c r="K99" t="str">
        <f>IF(Reputational!$F$18="","",Reputational!$F$18)</f>
        <v/>
      </c>
      <c r="L99" t="str">
        <f>IF(Reputational!$G$18="","",Reputational!$G$18)</f>
        <v/>
      </c>
      <c r="M99" t="str">
        <f>IF(Reputational!$H$18="","",Reputational!$H$18)</f>
        <v/>
      </c>
      <c r="N99" t="str">
        <f>IF(Reputational!I$18="","",Reputational!I$18)</f>
        <v/>
      </c>
      <c r="O99" t="str">
        <f>IF(Reputational!J$18="","",Reputational!J$18)</f>
        <v/>
      </c>
      <c r="P99" t="str">
        <f>IF(Reputational!K$18="","",Reputational!K$18)</f>
        <v/>
      </c>
      <c r="Q99" s="11" t="str">
        <f>IF(ForPrint!H135="","",ForPrint!H135)</f>
        <v/>
      </c>
      <c r="R99" s="11" t="str">
        <f>IF(ForPrint!Q135="","",ForPrint!Q135)</f>
        <v/>
      </c>
    </row>
    <row r="100" spans="1:18" x14ac:dyDescent="0.25">
      <c r="A100" t="str">
        <f>IF(Intro!$F$10="","",VLOOKUP(Intro!$F$10,Lists!$A$1:$B$19,2,FALSE))</f>
        <v/>
      </c>
      <c r="B100" t="str">
        <f>IF(Intro!$F$11="","",Intro!$F$11)</f>
        <v/>
      </c>
      <c r="C100" t="str">
        <f>IF(Intro!$F$12="","",Intro!$F$12)</f>
        <v>John Doe</v>
      </c>
      <c r="D100" t="str">
        <f>IF(Intro!$F$13="","",Intro!$F$13)</f>
        <v>Jane Doe</v>
      </c>
      <c r="E100" t="str">
        <f>IF(Intro!$F$14="","",Intro!$F$14)</f>
        <v/>
      </c>
      <c r="F100">
        <f ca="1">IF(Intro!$F$15="","",Intro!$F$15)</f>
        <v>43718</v>
      </c>
      <c r="G100" t="str">
        <f>IF(Intro!$F$5="","","Operational")</f>
        <v>Operational</v>
      </c>
      <c r="I100" t="str">
        <f>IF(Reputational!$D$19="","",Reputational!$D$19)</f>
        <v/>
      </c>
      <c r="J100" t="str">
        <f>IF(Reputational!$E$19="","",Reputational!$E$19)</f>
        <v/>
      </c>
      <c r="K100" t="str">
        <f>IF(Reputational!$F$19="","",Reputational!$F$19)</f>
        <v/>
      </c>
      <c r="L100" t="str">
        <f>IF(Reputational!$G$19="","",Reputational!$G$19)</f>
        <v/>
      </c>
      <c r="M100" t="str">
        <f>IF(Reputational!$H$19="","",Reputational!$H$19)</f>
        <v/>
      </c>
      <c r="N100" t="str">
        <f>IF(Reputational!I$19="","",Reputational!I$19)</f>
        <v/>
      </c>
      <c r="O100" t="str">
        <f>IF(Reputational!J$19="","",Reputational!J$19)</f>
        <v/>
      </c>
      <c r="P100" t="str">
        <f>IF(Reputational!K$19="","",Reputational!K$19)</f>
        <v/>
      </c>
      <c r="Q100" s="11" t="str">
        <f>IF(ForPrint!H136="","",ForPrint!H136)</f>
        <v/>
      </c>
      <c r="R100" s="11" t="str">
        <f>IF(ForPrint!Q136="","",ForPrint!Q136)</f>
        <v/>
      </c>
    </row>
    <row r="101" spans="1:18" x14ac:dyDescent="0.25">
      <c r="A101" t="str">
        <f>IF(Intro!$F$10="","",VLOOKUP(Intro!$F$10,Lists!$A$1:$B$19,2,FALSE))</f>
        <v/>
      </c>
      <c r="B101" t="str">
        <f>IF(Intro!$F$11="","",Intro!$F$11)</f>
        <v/>
      </c>
      <c r="C101" t="str">
        <f>IF(Intro!$F$12="","",Intro!$F$12)</f>
        <v>John Doe</v>
      </c>
      <c r="D101" t="str">
        <f>IF(Intro!$F$13="","",Intro!$F$13)</f>
        <v>Jane Doe</v>
      </c>
      <c r="E101" t="str">
        <f>IF(Intro!$F$14="","",Intro!$F$14)</f>
        <v/>
      </c>
      <c r="F101">
        <f ca="1">IF(Intro!$F$15="","",Intro!$F$15)</f>
        <v>43718</v>
      </c>
      <c r="G101" t="str">
        <f>IF(Intro!$F$5="","","Operational")</f>
        <v>Operational</v>
      </c>
      <c r="I101" t="str">
        <f>IF(Reputational!$D$20="","",Reputational!$D$20)</f>
        <v/>
      </c>
      <c r="J101" t="str">
        <f>IF(Reputational!$E$20="","",Reputational!$E$20)</f>
        <v/>
      </c>
      <c r="K101" t="str">
        <f>IF(Reputational!$F$20="","",Reputational!$F$20)</f>
        <v/>
      </c>
      <c r="L101" t="str">
        <f>IF(Reputational!$G$20="","",Reputational!$G$20)</f>
        <v/>
      </c>
      <c r="M101" t="str">
        <f>IF(Reputational!$H$20="","",Reputational!$H$20)</f>
        <v/>
      </c>
      <c r="N101" t="str">
        <f>IF(Reputational!I$20="","",Reputational!I$20)</f>
        <v/>
      </c>
      <c r="O101" t="str">
        <f>IF(Reputational!J$20="","",Reputational!J$20)</f>
        <v/>
      </c>
      <c r="P101" t="str">
        <f>IF(Reputational!K$20="","",Reputational!K$20)</f>
        <v/>
      </c>
      <c r="Q101" s="11" t="str">
        <f>IF(ForPrint!H137="","",ForPrint!H137)</f>
        <v/>
      </c>
      <c r="R101" s="11" t="str">
        <f>IF(ForPrint!Q137="","",ForPrint!Q137)</f>
        <v/>
      </c>
    </row>
    <row r="102" spans="1:18" x14ac:dyDescent="0.25">
      <c r="A102" t="str">
        <f>IF(Intro!$F$10="","",VLOOKUP(Intro!$F$10,Lists!$A$1:$B$19,2,FALSE))</f>
        <v/>
      </c>
      <c r="B102" t="str">
        <f>IF(Intro!$F$11="","",Intro!$F$11)</f>
        <v/>
      </c>
      <c r="C102" t="str">
        <f>IF(Intro!$F$12="","",Intro!$F$12)</f>
        <v>John Doe</v>
      </c>
      <c r="D102" t="str">
        <f>IF(Intro!$F$13="","",Intro!$F$13)</f>
        <v>Jane Doe</v>
      </c>
      <c r="E102" t="str">
        <f>IF(Intro!$F$14="","",Intro!$F$14)</f>
        <v/>
      </c>
      <c r="F102">
        <f ca="1">IF(Intro!$F$15="","",Intro!$F$15)</f>
        <v>43718</v>
      </c>
      <c r="G102" t="str">
        <f>IF(Intro!$F$5="","","Reporting")</f>
        <v>Reporting</v>
      </c>
      <c r="H102" t="str">
        <f>IF(Objectives!F39="","",Objectives!F39)</f>
        <v>Complete and accurate social responsibility reporting to reputational stakeholders.</v>
      </c>
    </row>
    <row r="103" spans="1:18" x14ac:dyDescent="0.25">
      <c r="A103" t="str">
        <f>IF(Intro!$F$10="","",VLOOKUP(Intro!$F$10,Lists!$A$1:$B$19,2,FALSE))</f>
        <v/>
      </c>
      <c r="B103" t="str">
        <f>IF(Intro!$F$11="","",Intro!$F$11)</f>
        <v/>
      </c>
      <c r="C103" t="str">
        <f>IF(Intro!$F$12="","",Intro!$F$12)</f>
        <v>John Doe</v>
      </c>
      <c r="D103" t="str">
        <f>IF(Intro!$F$13="","",Intro!$F$13)</f>
        <v>Jane Doe</v>
      </c>
      <c r="E103" t="str">
        <f>IF(Intro!$F$14="","",Intro!$F$14)</f>
        <v/>
      </c>
      <c r="F103">
        <f ca="1">IF(Intro!$F$15="","",Intro!$F$15)</f>
        <v>43718</v>
      </c>
      <c r="G103" t="str">
        <f>IF(Intro!$F$5="","","Reporting")</f>
        <v>Reporting</v>
      </c>
      <c r="H103" t="str">
        <f>IF(Objectives!F40="","",Objectives!F40)</f>
        <v>Complete and accurate environmental reporting.</v>
      </c>
    </row>
    <row r="104" spans="1:18" x14ac:dyDescent="0.25">
      <c r="A104" t="str">
        <f>IF(Intro!$F$10="","",VLOOKUP(Intro!$F$10,Lists!$A$1:$B$19,2,FALSE))</f>
        <v/>
      </c>
      <c r="B104" t="str">
        <f>IF(Intro!$F$11="","",Intro!$F$11)</f>
        <v/>
      </c>
      <c r="C104" t="str">
        <f>IF(Intro!$F$12="","",Intro!$F$12)</f>
        <v>John Doe</v>
      </c>
      <c r="D104" t="str">
        <f>IF(Intro!$F$13="","",Intro!$F$13)</f>
        <v>Jane Doe</v>
      </c>
      <c r="E104" t="str">
        <f>IF(Intro!$F$14="","",Intro!$F$14)</f>
        <v/>
      </c>
      <c r="F104">
        <f ca="1">IF(Intro!$F$15="","",Intro!$F$15)</f>
        <v>43718</v>
      </c>
      <c r="G104" t="str">
        <f>IF(Intro!$F$5="","","Reporting")</f>
        <v>Reporting</v>
      </c>
      <c r="H104" t="str">
        <f>IF(Objectives!F41="","",Objectives!F41)</f>
        <v>Complete and accurate sustainable development reporting to environmental and reputational stakeholders.</v>
      </c>
    </row>
    <row r="105" spans="1:18" s="12" customFormat="1" x14ac:dyDescent="0.25">
      <c r="A105" t="str">
        <f>IF(Intro!$F$10="","",VLOOKUP(Intro!$F$10,Lists!$A$1:$B$19,2,FALSE))</f>
        <v/>
      </c>
      <c r="B105" t="str">
        <f>IF(Intro!$F$11="","",Intro!$F$11)</f>
        <v/>
      </c>
      <c r="C105" t="str">
        <f>IF(Intro!$F$12="","",Intro!$F$12)</f>
        <v>John Doe</v>
      </c>
      <c r="D105" t="str">
        <f>IF(Intro!$F$13="","",Intro!$F$13)</f>
        <v>Jane Doe</v>
      </c>
      <c r="E105" t="str">
        <f>IF(Intro!$F$14="","",Intro!$F$14)</f>
        <v/>
      </c>
      <c r="F105">
        <f ca="1">IF(Intro!$F$15="","",Intro!$F$15)</f>
        <v>43718</v>
      </c>
      <c r="G105" t="str">
        <f>IF(Intro!$F$5="","","Reporting")</f>
        <v>Reporting</v>
      </c>
      <c r="H105" t="str">
        <f>IF(Objectives!F42="","",Objectives!F42)</f>
        <v>Timely health, safety, and environment reporting to OSHA and internal stakeholders.</v>
      </c>
      <c r="Q105" s="11"/>
      <c r="R105" s="11"/>
    </row>
    <row r="106" spans="1:18" s="12" customFormat="1" x14ac:dyDescent="0.25">
      <c r="A106" t="str">
        <f>IF(Intro!$F$10="","",VLOOKUP(Intro!$F$10,Lists!$A$1:$B$19,2,FALSE))</f>
        <v/>
      </c>
      <c r="B106" t="str">
        <f>IF(Intro!$F$11="","",Intro!$F$11)</f>
        <v/>
      </c>
      <c r="C106" t="str">
        <f>IF(Intro!$F$12="","",Intro!$F$12)</f>
        <v>John Doe</v>
      </c>
      <c r="D106" t="str">
        <f>IF(Intro!$F$13="","",Intro!$F$13)</f>
        <v>Jane Doe</v>
      </c>
      <c r="E106" t="str">
        <f>IF(Intro!$F$14="","",Intro!$F$14)</f>
        <v/>
      </c>
      <c r="F106">
        <f ca="1">IF(Intro!$F$15="","",Intro!$F$15)</f>
        <v>43718</v>
      </c>
      <c r="G106" t="str">
        <f>IF(Intro!$F$5="","","Reporting")</f>
        <v>Reporting</v>
      </c>
      <c r="H106" t="str">
        <f>IF(Objectives!F43="","",Objectives!F43)</f>
        <v/>
      </c>
      <c r="Q106" s="11"/>
      <c r="R106" s="11"/>
    </row>
    <row r="107" spans="1:18" s="12" customFormat="1" x14ac:dyDescent="0.25">
      <c r="A107" t="str">
        <f>IF(Intro!$F$10="","",VLOOKUP(Intro!$F$10,Lists!$A$1:$B$19,2,FALSE))</f>
        <v/>
      </c>
      <c r="B107" t="str">
        <f>IF(Intro!$F$11="","",Intro!$F$11)</f>
        <v/>
      </c>
      <c r="C107" t="str">
        <f>IF(Intro!$F$12="","",Intro!$F$12)</f>
        <v>John Doe</v>
      </c>
      <c r="D107" t="str">
        <f>IF(Intro!$F$13="","",Intro!$F$13)</f>
        <v>Jane Doe</v>
      </c>
      <c r="E107" t="str">
        <f>IF(Intro!$F$14="","",Intro!$F$14)</f>
        <v/>
      </c>
      <c r="F107">
        <f ca="1">IF(Intro!$F$15="","",Intro!$F$15)</f>
        <v>43718</v>
      </c>
      <c r="G107" t="str">
        <f>IF(Intro!$F$5="","","Reporting")</f>
        <v>Reporting</v>
      </c>
      <c r="I107" t="str">
        <f>IF(Reporting!$D$6="","",Reporting!$D$6)</f>
        <v>Failure to maintain equipment inventories</v>
      </c>
      <c r="J107" t="str">
        <f>IF(Reporting!$E$6="","",Reporting!$E$6)</f>
        <v>Unsure/Don't know</v>
      </c>
      <c r="K107" t="str">
        <f>IF(Reporting!$F$6="","",Reporting!$F$6)</f>
        <v>Very low</v>
      </c>
      <c r="L107" t="str">
        <f>IF(Reporting!$G$6="","",Reporting!$G$6)</f>
        <v xml:space="preserve">Equipment Management Policies; Internal Audit Review </v>
      </c>
      <c r="M107" t="str">
        <f>IF(Reporting!$H$6="","",Reporting!$H$6)</f>
        <v>Weekly</v>
      </c>
      <c r="N107" t="str">
        <f>IF(Reporting!I$6="","",Reporting!I$6)</f>
        <v>Nearly complete</v>
      </c>
      <c r="O107" t="str">
        <f>IF(Reporting!J$6="","",Reporting!J$6)</f>
        <v>Maintenance Insurance Program; looking to deploy the included equipment inventory database system-wide; Periodic physical inventories and certifications of equipment</v>
      </c>
      <c r="P107" t="str">
        <f>IF(Reporting!K$6="","",Reporting!K$6)</f>
        <v>Individual Pis</v>
      </c>
      <c r="Q107" s="11" t="str">
        <f>IF(ForPrint!H150="","",ForPrint!H150)</f>
        <v>Potentially over-controlled</v>
      </c>
      <c r="R107" s="11">
        <f>IF(ForPrint!Q150="","",ForPrint!Q150)</f>
        <v>0.50000000000000044</v>
      </c>
    </row>
    <row r="108" spans="1:18" s="12" customFormat="1" x14ac:dyDescent="0.25">
      <c r="A108" t="str">
        <f>IF(Intro!$F$10="","",VLOOKUP(Intro!$F$10,Lists!$A$1:$B$19,2,FALSE))</f>
        <v/>
      </c>
      <c r="B108" t="str">
        <f>IF(Intro!$F$11="","",Intro!$F$11)</f>
        <v/>
      </c>
      <c r="C108" t="str">
        <f>IF(Intro!$F$12="","",Intro!$F$12)</f>
        <v>John Doe</v>
      </c>
      <c r="D108" t="str">
        <f>IF(Intro!$F$13="","",Intro!$F$13)</f>
        <v>Jane Doe</v>
      </c>
      <c r="E108" t="str">
        <f>IF(Intro!$F$14="","",Intro!$F$14)</f>
        <v/>
      </c>
      <c r="F108">
        <f ca="1">IF(Intro!$F$15="","",Intro!$F$15)</f>
        <v>43718</v>
      </c>
      <c r="G108" t="str">
        <f>IF(Intro!$F$5="","","Reporting")</f>
        <v>Reporting</v>
      </c>
      <c r="I108" t="str">
        <f>IF(Reporting!$D$7="","",Reporting!$D$7)</f>
        <v>Sub-recipients not managed appropriately</v>
      </c>
      <c r="J108" t="str">
        <f>IF(Reporting!$E$7="","",Reporting!$E$7)</f>
        <v>Unsure/Don't know</v>
      </c>
      <c r="K108" t="str">
        <f>IF(Reporting!$F$7="","",Reporting!$F$7)</f>
        <v>Very high</v>
      </c>
      <c r="L108" t="str">
        <f>IF(Reporting!$G$7="","",Reporting!$G$7)</f>
        <v>UWW Operating Guidance (Contracts and Grants Manual on Subrecipient Monitoring); Training and Best Practices documents; Internal Audit Review;</v>
      </c>
      <c r="M108" t="str">
        <f>IF(Reporting!$H$7="","",Reporting!$H$7)</f>
        <v>Ad-hoc</v>
      </c>
      <c r="N108" t="str">
        <f>IF(Reporting!I$7="","",Reporting!I$7)</f>
        <v>Nearly complete</v>
      </c>
      <c r="O108" t="str">
        <f>IF(Reporting!J$7="","",Reporting!J$7)</f>
        <v>Reported at department level; OMB Circular A-133 Audit performed annually by external auditors</v>
      </c>
      <c r="P108" t="str">
        <f>IF(Reporting!K$7="","",Reporting!K$7)</f>
        <v>Administration</v>
      </c>
      <c r="Q108" s="11" t="str">
        <f>IF(ForPrint!H151="","",ForPrint!H151)</f>
        <v>Adequately controlled</v>
      </c>
      <c r="R108" s="11">
        <f>IF(ForPrint!Q151="","",ForPrint!Q151)</f>
        <v>2.5000000000000022</v>
      </c>
    </row>
    <row r="109" spans="1:18" s="12" customFormat="1" x14ac:dyDescent="0.25">
      <c r="A109" t="str">
        <f>IF(Intro!$F$10="","",VLOOKUP(Intro!$F$10,Lists!$A$1:$B$19,2,FALSE))</f>
        <v/>
      </c>
      <c r="B109" t="str">
        <f>IF(Intro!$F$11="","",Intro!$F$11)</f>
        <v/>
      </c>
      <c r="C109" t="str">
        <f>IF(Intro!$F$12="","",Intro!$F$12)</f>
        <v>John Doe</v>
      </c>
      <c r="D109" t="str">
        <f>IF(Intro!$F$13="","",Intro!$F$13)</f>
        <v>Jane Doe</v>
      </c>
      <c r="E109" t="str">
        <f>IF(Intro!$F$14="","",Intro!$F$14)</f>
        <v/>
      </c>
      <c r="F109">
        <f ca="1">IF(Intro!$F$15="","",Intro!$F$15)</f>
        <v>43718</v>
      </c>
      <c r="G109" t="str">
        <f>IF(Intro!$F$5="","","Reporting")</f>
        <v>Reporting</v>
      </c>
      <c r="I109" t="str">
        <f>IF(Reporting!$D$8="","",Reporting!$D$8)</f>
        <v>Obsolescence of systems/technology</v>
      </c>
      <c r="J109" t="str">
        <f>IF(Reporting!$E$8="","",Reporting!$E$8)</f>
        <v>Moderate</v>
      </c>
      <c r="K109" t="str">
        <f>IF(Reporting!$F$8="","",Reporting!$F$8)</f>
        <v>High</v>
      </c>
      <c r="L109" t="str">
        <f>IF(Reporting!$G$8="","",Reporting!$G$8)</f>
        <v>Institutional Data Management and Governance Initiative; Local computer replacement cycles; Systems life cycle management. Aged electrical infrastructure with many single failure points exist.  Battery backup has insufficient time for "graceful shutdown" should single generator fail to function.  system lacks rental generator connection point.</v>
      </c>
      <c r="M109" t="str">
        <f>IF(Reporting!$H$8="","",Reporting!$H$8)</f>
        <v>Weekly</v>
      </c>
      <c r="N109" t="str">
        <f>IF(Reporting!I$8="","",Reporting!I$8)</f>
        <v>None</v>
      </c>
      <c r="O109" t="str">
        <f>IF(Reporting!J$8="","",Reporting!J$8)</f>
        <v>Reported at department level; Help Desk reports; system performance monitoring</v>
      </c>
      <c r="P109" t="str">
        <f>IF(Reporting!K$8="","",Reporting!K$8)</f>
        <v>iCIT</v>
      </c>
      <c r="Q109" s="11" t="str">
        <f>IF(ForPrint!H152="","",ForPrint!H152)</f>
        <v>Poorly controlled</v>
      </c>
      <c r="R109" s="11">
        <f>IF(ForPrint!Q152="","",ForPrint!Q152)</f>
        <v>48</v>
      </c>
    </row>
    <row r="110" spans="1:18" s="12" customFormat="1" x14ac:dyDescent="0.25">
      <c r="A110" t="str">
        <f>IF(Intro!$F$10="","",VLOOKUP(Intro!$F$10,Lists!$A$1:$B$19,2,FALSE))</f>
        <v/>
      </c>
      <c r="B110" t="str">
        <f>IF(Intro!$F$11="","",Intro!$F$11)</f>
        <v/>
      </c>
      <c r="C110" t="str">
        <f>IF(Intro!$F$12="","",Intro!$F$12)</f>
        <v>John Doe</v>
      </c>
      <c r="D110" t="str">
        <f>IF(Intro!$F$13="","",Intro!$F$13)</f>
        <v>Jane Doe</v>
      </c>
      <c r="E110" t="str">
        <f>IF(Intro!$F$14="","",Intro!$F$14)</f>
        <v/>
      </c>
      <c r="F110">
        <f ca="1">IF(Intro!$F$15="","",Intro!$F$15)</f>
        <v>43718</v>
      </c>
      <c r="G110" t="str">
        <f>IF(Intro!$F$5="","","Reporting")</f>
        <v>Reporting</v>
      </c>
      <c r="I110" t="str">
        <f>IF(Reporting!$D$9="","",Reporting!$D$9)</f>
        <v>Intellectual property infringement</v>
      </c>
      <c r="J110" t="str">
        <f>IF(Reporting!$E$9="","",Reporting!$E$9)</f>
        <v>Unsure/Don't know</v>
      </c>
      <c r="K110" t="str">
        <f>IF(Reporting!$F$9="","",Reporting!$F$9)</f>
        <v>Very low</v>
      </c>
      <c r="L110" t="str">
        <f>IF(Reporting!$G$9="","",Reporting!$G$9)</f>
        <v>Industry collaboration guides; Web-based resources; Administrative Responsibilities Handbook -Research Affairs: Intellectual Property</v>
      </c>
      <c r="M110" t="str">
        <f>IF(Reporting!$H$9="","",Reporting!$H$9)</f>
        <v>Annually</v>
      </c>
      <c r="N110" t="str">
        <f>IF(Reporting!I$9="","",Reporting!I$9)</f>
        <v>Minor</v>
      </c>
      <c r="O110" t="str">
        <f>IF(Reporting!J$9="","",Reporting!J$9)</f>
        <v xml:space="preserve">Claims System; Web-based resources </v>
      </c>
      <c r="P110" t="str">
        <f>IF(Reporting!K$9="","",Reporting!K$9)</f>
        <v>Counsel's office</v>
      </c>
      <c r="Q110" s="11" t="str">
        <f>IF(ForPrint!H153="","",ForPrint!H153)</f>
        <v>Adequately controlled</v>
      </c>
      <c r="R110" s="11">
        <f>IF(ForPrint!Q153="","",ForPrint!Q153)</f>
        <v>7.5</v>
      </c>
    </row>
    <row r="111" spans="1:18" s="12" customFormat="1" x14ac:dyDescent="0.25">
      <c r="A111" t="str">
        <f>IF(Intro!$F$10="","",VLOOKUP(Intro!$F$10,Lists!$A$1:$B$19,2,FALSE))</f>
        <v/>
      </c>
      <c r="B111" t="str">
        <f>IF(Intro!$F$11="","",Intro!$F$11)</f>
        <v/>
      </c>
      <c r="C111" t="str">
        <f>IF(Intro!$F$12="","",Intro!$F$12)</f>
        <v>John Doe</v>
      </c>
      <c r="D111" t="str">
        <f>IF(Intro!$F$13="","",Intro!$F$13)</f>
        <v>Jane Doe</v>
      </c>
      <c r="E111" t="str">
        <f>IF(Intro!$F$14="","",Intro!$F$14)</f>
        <v/>
      </c>
      <c r="F111">
        <f ca="1">IF(Intro!$F$15="","",Intro!$F$15)</f>
        <v>43718</v>
      </c>
      <c r="G111" t="str">
        <f>IF(Intro!$F$5="","","Reporting")</f>
        <v>Reporting</v>
      </c>
      <c r="I111" t="str">
        <f>IF(Reporting!$D$10="","",Reporting!$D$10)</f>
        <v>Unauthorized modification of data</v>
      </c>
      <c r="J111" t="str">
        <f>IF(Reporting!$E$10="","",Reporting!$E$10)</f>
        <v>Moderate</v>
      </c>
      <c r="K111" t="str">
        <f>IF(Reporting!$F$10="","",Reporting!$F$10)</f>
        <v>Very low</v>
      </c>
      <c r="L111" t="str">
        <f>IF(Reporting!$G$10="","",Reporting!$G$10)</f>
        <v>Management Guide for Information Security Guidelines and iCIT Policies; Electronic Information Security policy; Cyber-Safety Programs and work groups; Internal Control Program;  Network Security Programs including firewall services; User training and roles management; Web application security (e.g., standard coding practices)</v>
      </c>
      <c r="M111" t="str">
        <f>IF(Reporting!$H$10="","",Reporting!$H$10)</f>
        <v>Daily</v>
      </c>
      <c r="N111" t="str">
        <f>IF(Reporting!I$10="","",Reporting!I$10)</f>
        <v>None</v>
      </c>
      <c r="O111" t="str">
        <f>IF(Reporting!J$10="","",Reporting!J$10)</f>
        <v>Reported at local level; Annual Security Reports; Monitoring of activities by application super users, database administrators and systems administrators; General and Payroll Ledger Reviews; Systems logs monitoring; Intrusion Detection Systems</v>
      </c>
      <c r="P111" t="str">
        <f>IF(Reporting!K$10="","",Reporting!K$10)</f>
        <v>iCIT</v>
      </c>
      <c r="Q111" s="11" t="str">
        <f>IF(ForPrint!H154="","",ForPrint!H154)</f>
        <v>Potentially poorly controlled</v>
      </c>
      <c r="R111" s="11">
        <f>IF(ForPrint!Q154="","",ForPrint!Q154)</f>
        <v>12</v>
      </c>
    </row>
    <row r="112" spans="1:18" s="12" customFormat="1" x14ac:dyDescent="0.25">
      <c r="A112" t="str">
        <f>IF(Intro!$F$10="","",VLOOKUP(Intro!$F$10,Lists!$A$1:$B$19,2,FALSE))</f>
        <v/>
      </c>
      <c r="B112" t="str">
        <f>IF(Intro!$F$11="","",Intro!$F$11)</f>
        <v/>
      </c>
      <c r="C112" t="str">
        <f>IF(Intro!$F$12="","",Intro!$F$12)</f>
        <v>John Doe</v>
      </c>
      <c r="D112" t="str">
        <f>IF(Intro!$F$13="","",Intro!$F$13)</f>
        <v>Jane Doe</v>
      </c>
      <c r="E112" t="str">
        <f>IF(Intro!$F$14="","",Intro!$F$14)</f>
        <v/>
      </c>
      <c r="F112">
        <f ca="1">IF(Intro!$F$15="","",Intro!$F$15)</f>
        <v>43718</v>
      </c>
      <c r="G112" t="str">
        <f>IF(Intro!$F$5="","","Reporting")</f>
        <v>Reporting</v>
      </c>
      <c r="I112" t="str">
        <f>IF(Reporting!$D$11="","",Reporting!$D$11)</f>
        <v>Decentralization of systems leading to data inconsistencies and fragmentation</v>
      </c>
      <c r="J112" t="str">
        <f>IF(Reporting!$E$11="","",Reporting!$E$11)</f>
        <v>Moderate</v>
      </c>
      <c r="K112" t="str">
        <f>IF(Reporting!$F$11="","",Reporting!$F$11)</f>
        <v>Very low</v>
      </c>
      <c r="L112" t="str">
        <f>IF(Reporting!$G$11="","",Reporting!$G$11)</f>
        <v>iCIT implementation of the Shared Drive system</v>
      </c>
      <c r="M112" t="str">
        <f>IF(Reporting!$H$11="","",Reporting!$H$11)</f>
        <v>Multiple times daily</v>
      </c>
      <c r="N112" t="str">
        <f>IF(Reporting!I$11="","",Reporting!I$11)</f>
        <v>None</v>
      </c>
      <c r="O112" t="str">
        <f>IF(Reporting!J$11="","",Reporting!J$11)</f>
        <v>Reported at local level; Programming quality assurance and testing; Approvals by programming managers and users before moving new systems or changes to production</v>
      </c>
      <c r="P112" t="str">
        <f>IF(Reporting!K$11="","",Reporting!K$11)</f>
        <v>iCIT</v>
      </c>
      <c r="Q112" s="11" t="str">
        <f>IF(ForPrint!H155="","",ForPrint!H155)</f>
        <v>Potentially poorly controlled</v>
      </c>
      <c r="R112" s="11">
        <f>IF(ForPrint!Q155="","",ForPrint!Q155)</f>
        <v>12</v>
      </c>
    </row>
    <row r="113" spans="1:18" s="10" customFormat="1" x14ac:dyDescent="0.25">
      <c r="A113" t="str">
        <f>IF(Intro!$F$10="","",VLOOKUP(Intro!$F$10,Lists!$A$1:$B$19,2,FALSE))</f>
        <v/>
      </c>
      <c r="B113" t="str">
        <f>IF(Intro!$F$11="","",Intro!$F$11)</f>
        <v/>
      </c>
      <c r="C113" t="str">
        <f>IF(Intro!$F$12="","",Intro!$F$12)</f>
        <v>John Doe</v>
      </c>
      <c r="D113" t="str">
        <f>IF(Intro!$F$13="","",Intro!$F$13)</f>
        <v>Jane Doe</v>
      </c>
      <c r="E113" t="str">
        <f>IF(Intro!$F$14="","",Intro!$F$14)</f>
        <v/>
      </c>
      <c r="F113">
        <f ca="1">IF(Intro!$F$15="","",Intro!$F$15)</f>
        <v>43718</v>
      </c>
      <c r="G113" t="str">
        <f>IF(Intro!$F$5="","","Reporting")</f>
        <v>Reporting</v>
      </c>
      <c r="I113" t="str">
        <f>IF(Reporting!$D$12="","",Reporting!$D$12)</f>
        <v>Lack of common data definitions</v>
      </c>
      <c r="J113" t="str">
        <f>IF(Reporting!$E$12="","",Reporting!$E$12)</f>
        <v>Very low</v>
      </c>
      <c r="K113" t="str">
        <f>IF(Reporting!$F$12="","",Reporting!$F$12)</f>
        <v>Very low</v>
      </c>
      <c r="L113" t="str">
        <f>IF(Reporting!$G$12="","",Reporting!$G$12)</f>
        <v xml:space="preserve">Institutional Data Management and Governance Initiative; UWSA Systems Development and Maintenance Standards; Electronic Information Security: Change Management </v>
      </c>
      <c r="M113" t="str">
        <f>IF(Reporting!$H$12="","",Reporting!$H$12)</f>
        <v>Ad-hoc</v>
      </c>
      <c r="N113" t="str">
        <f>IF(Reporting!I$12="","",Reporting!I$12)</f>
        <v>Significant</v>
      </c>
      <c r="O113" t="str">
        <f>IF(Reporting!J$12="","",Reporting!J$12)</f>
        <v>Reported at local level; Systems Development reviews and approvals; Audit Reports</v>
      </c>
      <c r="P113" t="str">
        <f>IF(Reporting!K$12="","",Reporting!K$12)</f>
        <v>iCIT</v>
      </c>
      <c r="Q113" s="11" t="str">
        <f>IF(ForPrint!H156="","",ForPrint!H156)</f>
        <v>Potentially over-controlled</v>
      </c>
      <c r="R113" s="11">
        <f>IF(ForPrint!Q156="","",ForPrint!Q156)</f>
        <v>1</v>
      </c>
    </row>
    <row r="114" spans="1:18" x14ac:dyDescent="0.25">
      <c r="A114" t="str">
        <f>IF(Intro!$F$10="","",VLOOKUP(Intro!$F$10,Lists!$A$1:$B$19,2,FALSE))</f>
        <v/>
      </c>
      <c r="B114" t="str">
        <f>IF(Intro!$F$11="","",Intro!$F$11)</f>
        <v/>
      </c>
      <c r="C114" t="str">
        <f>IF(Intro!$F$12="","",Intro!$F$12)</f>
        <v>John Doe</v>
      </c>
      <c r="D114" t="str">
        <f>IF(Intro!$F$13="","",Intro!$F$13)</f>
        <v>Jane Doe</v>
      </c>
      <c r="E114" t="str">
        <f>IF(Intro!$F$14="","",Intro!$F$14)</f>
        <v/>
      </c>
      <c r="F114">
        <f ca="1">IF(Intro!$F$15="","",Intro!$F$15)</f>
        <v>43718</v>
      </c>
      <c r="G114" t="str">
        <f>IF(Intro!$F$5="","","Reporting")</f>
        <v>Reporting</v>
      </c>
      <c r="I114" t="str">
        <f>IF(Reporting!$D$13="","",Reporting!$D$13)</f>
        <v/>
      </c>
      <c r="J114" t="str">
        <f>IF(Reporting!$E$13="","",Reporting!$E$13)</f>
        <v/>
      </c>
      <c r="K114" t="str">
        <f>IF(Reporting!$F$13="","",Reporting!$F$13)</f>
        <v/>
      </c>
      <c r="L114" t="str">
        <f>IF(Reporting!$G$13="","",Reporting!$G$13)</f>
        <v/>
      </c>
      <c r="M114" t="str">
        <f>IF(Reporting!$H$13="","",Reporting!$H$13)</f>
        <v/>
      </c>
      <c r="N114" t="str">
        <f>IF(Reporting!I$13="","",Reporting!I$13)</f>
        <v/>
      </c>
      <c r="O114" t="str">
        <f>IF(Reporting!J$13="","",Reporting!J$13)</f>
        <v/>
      </c>
      <c r="P114" t="str">
        <f>IF(Reporting!K$13="","",Reporting!K$13)</f>
        <v/>
      </c>
      <c r="Q114" s="11" t="str">
        <f>IF(ForPrint!H157="","",ForPrint!H157)</f>
        <v/>
      </c>
      <c r="R114" s="11" t="str">
        <f>IF(ForPrint!Q157="","",ForPrint!Q157)</f>
        <v/>
      </c>
    </row>
    <row r="115" spans="1:18" x14ac:dyDescent="0.25">
      <c r="A115" t="str">
        <f>IF(Intro!$F$10="","",VLOOKUP(Intro!$F$10,Lists!$A$1:$B$19,2,FALSE))</f>
        <v/>
      </c>
      <c r="B115" t="str">
        <f>IF(Intro!$F$11="","",Intro!$F$11)</f>
        <v/>
      </c>
      <c r="C115" t="str">
        <f>IF(Intro!$F$12="","",Intro!$F$12)</f>
        <v>John Doe</v>
      </c>
      <c r="D115" t="str">
        <f>IF(Intro!$F$13="","",Intro!$F$13)</f>
        <v>Jane Doe</v>
      </c>
      <c r="E115" t="str">
        <f>IF(Intro!$F$14="","",Intro!$F$14)</f>
        <v/>
      </c>
      <c r="F115">
        <f ca="1">IF(Intro!$F$15="","",Intro!$F$15)</f>
        <v>43718</v>
      </c>
      <c r="G115" t="str">
        <f>IF(Intro!$F$5="","","Reporting")</f>
        <v>Reporting</v>
      </c>
      <c r="I115" t="str">
        <f>IF(Reporting!$D$14="","",Reporting!$D$14)</f>
        <v/>
      </c>
      <c r="J115" t="str">
        <f>IF(Reporting!$E$14="","",Reporting!$E$14)</f>
        <v/>
      </c>
      <c r="K115" t="str">
        <f>IF(Reporting!$F$14="","",Reporting!$F$14)</f>
        <v/>
      </c>
      <c r="L115" t="str">
        <f>IF(Reporting!$G$14="","",Reporting!$G$14)</f>
        <v/>
      </c>
      <c r="M115" t="str">
        <f>IF(Reporting!$H$14="","",Reporting!$H$14)</f>
        <v/>
      </c>
      <c r="N115" t="str">
        <f>IF(Reporting!I$14="","",Reporting!I$14)</f>
        <v/>
      </c>
      <c r="O115" t="str">
        <f>IF(Reporting!J$14="","",Reporting!J$14)</f>
        <v/>
      </c>
      <c r="P115" t="str">
        <f>IF(Reporting!K$14="","",Reporting!K$14)</f>
        <v/>
      </c>
      <c r="Q115" s="11" t="str">
        <f>IF(ForPrint!H158="","",ForPrint!H158)</f>
        <v/>
      </c>
      <c r="R115" s="11" t="str">
        <f>IF(ForPrint!Q158="","",ForPrint!Q158)</f>
        <v/>
      </c>
    </row>
    <row r="116" spans="1:18" x14ac:dyDescent="0.25">
      <c r="A116" t="str">
        <f>IF(Intro!$F$10="","",VLOOKUP(Intro!$F$10,Lists!$A$1:$B$19,2,FALSE))</f>
        <v/>
      </c>
      <c r="B116" t="str">
        <f>IF(Intro!$F$11="","",Intro!$F$11)</f>
        <v/>
      </c>
      <c r="C116" t="str">
        <f>IF(Intro!$F$12="","",Intro!$F$12)</f>
        <v>John Doe</v>
      </c>
      <c r="D116" t="str">
        <f>IF(Intro!$F$13="","",Intro!$F$13)</f>
        <v>Jane Doe</v>
      </c>
      <c r="E116" t="str">
        <f>IF(Intro!$F$14="","",Intro!$F$14)</f>
        <v/>
      </c>
      <c r="F116">
        <f ca="1">IF(Intro!$F$15="","",Intro!$F$15)</f>
        <v>43718</v>
      </c>
      <c r="G116" t="str">
        <f>IF(Intro!$F$5="","","Reporting")</f>
        <v>Reporting</v>
      </c>
      <c r="I116" t="str">
        <f>IF(Reporting!$D$15="","",Reporting!$D$15)</f>
        <v/>
      </c>
      <c r="J116" t="str">
        <f>IF(Reporting!$E$15="","",Reporting!$E$15)</f>
        <v/>
      </c>
      <c r="K116" t="str">
        <f>IF(Reporting!$F$15="","",Reporting!$F$15)</f>
        <v/>
      </c>
      <c r="L116" t="str">
        <f>IF(Reporting!$G$15="","",Reporting!$G$15)</f>
        <v/>
      </c>
      <c r="M116" t="str">
        <f>IF(Reporting!$H$15="","",Reporting!$H$15)</f>
        <v/>
      </c>
      <c r="N116" t="str">
        <f>IF(Reporting!I$15="","",Reporting!I$15)</f>
        <v/>
      </c>
      <c r="O116" t="str">
        <f>IF(Reporting!J$15="","",Reporting!J$15)</f>
        <v/>
      </c>
      <c r="P116" t="str">
        <f>IF(Reporting!K$15="","",Reporting!K$15)</f>
        <v/>
      </c>
      <c r="Q116" s="11" t="str">
        <f>IF(ForPrint!H159="","",ForPrint!H159)</f>
        <v/>
      </c>
      <c r="R116" s="11" t="str">
        <f>IF(ForPrint!Q159="","",ForPrint!Q159)</f>
        <v/>
      </c>
    </row>
    <row r="117" spans="1:18" x14ac:dyDescent="0.25">
      <c r="A117" t="str">
        <f>IF(Intro!$F$10="","",VLOOKUP(Intro!$F$10,Lists!$A$1:$B$19,2,FALSE))</f>
        <v/>
      </c>
      <c r="B117" t="str">
        <f>IF(Intro!$F$11="","",Intro!$F$11)</f>
        <v/>
      </c>
      <c r="C117" t="str">
        <f>IF(Intro!$F$12="","",Intro!$F$12)</f>
        <v>John Doe</v>
      </c>
      <c r="D117" t="str">
        <f>IF(Intro!$F$13="","",Intro!$F$13)</f>
        <v>Jane Doe</v>
      </c>
      <c r="E117" t="str">
        <f>IF(Intro!$F$14="","",Intro!$F$14)</f>
        <v/>
      </c>
      <c r="F117">
        <f ca="1">IF(Intro!$F$15="","",Intro!$F$15)</f>
        <v>43718</v>
      </c>
      <c r="G117" t="str">
        <f>IF(Intro!$F$5="","","Reporting")</f>
        <v>Reporting</v>
      </c>
      <c r="I117" t="str">
        <f>IF(Reporting!$D$16="","",Reporting!$D$16)</f>
        <v/>
      </c>
      <c r="J117" t="str">
        <f>IF(Reporting!$E$16="","",Reporting!$E$16)</f>
        <v/>
      </c>
      <c r="K117" t="str">
        <f>IF(Reporting!$F$16="","",Reporting!$F$16)</f>
        <v/>
      </c>
      <c r="L117" t="str">
        <f>IF(Reporting!$G$16="","",Reporting!$G$16)</f>
        <v/>
      </c>
      <c r="M117" t="str">
        <f>IF(Reporting!$H$16="","",Reporting!$H$16)</f>
        <v/>
      </c>
      <c r="N117" t="str">
        <f>IF(Reporting!I$16="","",Reporting!I$16)</f>
        <v/>
      </c>
      <c r="O117" t="str">
        <f>IF(Reporting!J$16="","",Reporting!J$16)</f>
        <v/>
      </c>
      <c r="P117" t="str">
        <f>IF(Reporting!K$16="","",Reporting!K$16)</f>
        <v/>
      </c>
      <c r="Q117" s="11" t="str">
        <f>IF(ForPrint!H160="","",ForPrint!H160)</f>
        <v/>
      </c>
      <c r="R117" s="11" t="str">
        <f>IF(ForPrint!Q160="","",ForPrint!Q160)</f>
        <v/>
      </c>
    </row>
    <row r="118" spans="1:18" x14ac:dyDescent="0.25">
      <c r="A118" t="str">
        <f>IF(Intro!$F$10="","",VLOOKUP(Intro!$F$10,Lists!$A$1:$B$19,2,FALSE))</f>
        <v/>
      </c>
      <c r="B118" t="str">
        <f>IF(Intro!$F$11="","",Intro!$F$11)</f>
        <v/>
      </c>
      <c r="C118" t="str">
        <f>IF(Intro!$F$12="","",Intro!$F$12)</f>
        <v>John Doe</v>
      </c>
      <c r="D118" t="str">
        <f>IF(Intro!$F$13="","",Intro!$F$13)</f>
        <v>Jane Doe</v>
      </c>
      <c r="E118" t="str">
        <f>IF(Intro!$F$14="","",Intro!$F$14)</f>
        <v/>
      </c>
      <c r="F118">
        <f ca="1">IF(Intro!$F$15="","",Intro!$F$15)</f>
        <v>43718</v>
      </c>
      <c r="G118" t="str">
        <f>IF(Intro!$F$5="","","Reporting")</f>
        <v>Reporting</v>
      </c>
      <c r="I118" t="str">
        <f>IF(Reporting!$D$17="","",Reporting!$D$17)</f>
        <v/>
      </c>
      <c r="J118" t="str">
        <f>IF(Reporting!$E$17="","",Reporting!$E$17)</f>
        <v/>
      </c>
      <c r="K118" t="str">
        <f>IF(Reporting!$F$17="","",Reporting!$F$17)</f>
        <v/>
      </c>
      <c r="L118" t="str">
        <f>IF(Reporting!$G$17="","",Reporting!$G$17)</f>
        <v/>
      </c>
      <c r="M118" t="str">
        <f>IF(Reporting!$H$17="","",Reporting!$H$17)</f>
        <v/>
      </c>
      <c r="N118" t="str">
        <f>IF(Reporting!I$17="","",Reporting!I$17)</f>
        <v/>
      </c>
      <c r="O118" t="str">
        <f>IF(Reporting!J$17="","",Reporting!J$17)</f>
        <v/>
      </c>
      <c r="P118" t="str">
        <f>IF(Reporting!K$17="","",Reporting!K$17)</f>
        <v/>
      </c>
      <c r="Q118" s="11" t="str">
        <f>IF(ForPrint!H161="","",ForPrint!H161)</f>
        <v/>
      </c>
      <c r="R118" s="11" t="str">
        <f>IF(ForPrint!Q161="","",ForPrint!Q161)</f>
        <v/>
      </c>
    </row>
    <row r="119" spans="1:18" x14ac:dyDescent="0.25">
      <c r="A119" t="str">
        <f>IF(Intro!$F$10="","",VLOOKUP(Intro!$F$10,Lists!$A$1:$B$19,2,FALSE))</f>
        <v/>
      </c>
      <c r="B119" t="str">
        <f>IF(Intro!$F$11="","",Intro!$F$11)</f>
        <v/>
      </c>
      <c r="C119" t="str">
        <f>IF(Intro!$F$12="","",Intro!$F$12)</f>
        <v>John Doe</v>
      </c>
      <c r="D119" t="str">
        <f>IF(Intro!$F$13="","",Intro!$F$13)</f>
        <v>Jane Doe</v>
      </c>
      <c r="E119" t="str">
        <f>IF(Intro!$F$14="","",Intro!$F$14)</f>
        <v/>
      </c>
      <c r="F119">
        <f ca="1">IF(Intro!$F$15="","",Intro!$F$15)</f>
        <v>43718</v>
      </c>
      <c r="G119" t="str">
        <f>IF(Intro!$F$5="","","Reporting")</f>
        <v>Reporting</v>
      </c>
      <c r="I119" t="str">
        <f>IF(Reporting!$D$18="","",Reporting!$D$18)</f>
        <v/>
      </c>
      <c r="J119" t="str">
        <f>IF(Reporting!$E$18="","",Reporting!$E$18)</f>
        <v/>
      </c>
      <c r="K119" t="str">
        <f>IF(Reporting!$F$18="","",Reporting!$F$18)</f>
        <v/>
      </c>
      <c r="L119" t="str">
        <f>IF(Reporting!$G$18="","",Reporting!$G$18)</f>
        <v/>
      </c>
      <c r="M119" t="str">
        <f>IF(Reporting!$H$18="","",Reporting!$H$18)</f>
        <v/>
      </c>
      <c r="N119" t="str">
        <f>IF(Reporting!I$18="","",Reporting!I$18)</f>
        <v/>
      </c>
      <c r="O119" t="str">
        <f>IF(Reporting!J$18="","",Reporting!J$18)</f>
        <v/>
      </c>
      <c r="P119" t="str">
        <f>IF(Reporting!K$18="","",Reporting!K$18)</f>
        <v/>
      </c>
      <c r="Q119" s="11" t="str">
        <f>IF(ForPrint!H162="","",ForPrint!H162)</f>
        <v/>
      </c>
      <c r="R119" s="11" t="str">
        <f>IF(ForPrint!Q162="","",ForPrint!Q162)</f>
        <v/>
      </c>
    </row>
    <row r="120" spans="1:18" x14ac:dyDescent="0.25">
      <c r="A120" t="str">
        <f>IF(Intro!$F$10="","",VLOOKUP(Intro!$F$10,Lists!$A$1:$B$19,2,FALSE))</f>
        <v/>
      </c>
      <c r="B120" t="str">
        <f>IF(Intro!$F$11="","",Intro!$F$11)</f>
        <v/>
      </c>
      <c r="C120" t="str">
        <f>IF(Intro!$F$12="","",Intro!$F$12)</f>
        <v>John Doe</v>
      </c>
      <c r="D120" t="str">
        <f>IF(Intro!$F$13="","",Intro!$F$13)</f>
        <v>Jane Doe</v>
      </c>
      <c r="E120" t="str">
        <f>IF(Intro!$F$14="","",Intro!$F$14)</f>
        <v/>
      </c>
      <c r="F120">
        <f ca="1">IF(Intro!$F$15="","",Intro!$F$15)</f>
        <v>43718</v>
      </c>
      <c r="G120" t="str">
        <f>IF(Intro!$F$5="","","Reporting")</f>
        <v>Reporting</v>
      </c>
      <c r="I120" t="str">
        <f>IF(Reporting!$D$19="","",Reporting!$D$19)</f>
        <v/>
      </c>
      <c r="J120" t="str">
        <f>IF(Reporting!$E$19="","",Reporting!$E$19)</f>
        <v/>
      </c>
      <c r="K120" t="str">
        <f>IF(Reporting!$F$19="","",Reporting!$F$19)</f>
        <v/>
      </c>
      <c r="L120" t="str">
        <f>IF(Reporting!$G$19="","",Reporting!$G$19)</f>
        <v/>
      </c>
      <c r="M120" t="str">
        <f>IF(Reporting!$H$19="","",Reporting!$H$19)</f>
        <v/>
      </c>
      <c r="N120" t="str">
        <f>IF(Reporting!I$19="","",Reporting!I$19)</f>
        <v/>
      </c>
      <c r="O120" t="str">
        <f>IF(Reporting!J$19="","",Reporting!J$19)</f>
        <v/>
      </c>
      <c r="P120" t="str">
        <f>IF(Reporting!K$19="","",Reporting!K$19)</f>
        <v/>
      </c>
      <c r="Q120" s="11" t="str">
        <f>IF(ForPrint!H163="","",ForPrint!H163)</f>
        <v/>
      </c>
      <c r="R120" s="11" t="str">
        <f>IF(ForPrint!Q163="","",ForPrint!Q163)</f>
        <v/>
      </c>
    </row>
    <row r="121" spans="1:18" x14ac:dyDescent="0.25">
      <c r="A121" t="str">
        <f>IF(Intro!$F$10="","",VLOOKUP(Intro!$F$10,Lists!$A$1:$B$19,2,FALSE))</f>
        <v/>
      </c>
      <c r="B121" t="str">
        <f>IF(Intro!$F$11="","",Intro!$F$11)</f>
        <v/>
      </c>
      <c r="C121" t="str">
        <f>IF(Intro!$F$12="","",Intro!$F$12)</f>
        <v>John Doe</v>
      </c>
      <c r="D121" t="str">
        <f>IF(Intro!$F$13="","",Intro!$F$13)</f>
        <v>Jane Doe</v>
      </c>
      <c r="E121" t="str">
        <f>IF(Intro!$F$14="","",Intro!$F$14)</f>
        <v/>
      </c>
      <c r="F121">
        <f ca="1">IF(Intro!$F$15="","",Intro!$F$15)</f>
        <v>43718</v>
      </c>
      <c r="G121" t="str">
        <f>IF(Intro!$F$5="","","Reporting")</f>
        <v>Reporting</v>
      </c>
      <c r="I121" t="str">
        <f>IF(Reporting!$D$20="","",Reporting!$D$20)</f>
        <v/>
      </c>
      <c r="J121" t="str">
        <f>IF(Reporting!$E$20="","",Reporting!$E$20)</f>
        <v/>
      </c>
      <c r="K121" t="str">
        <f>IF(Reporting!$F$20="","",Reporting!$F$20)</f>
        <v/>
      </c>
      <c r="L121" t="str">
        <f>IF(Reporting!$G$20="","",Reporting!$G$20)</f>
        <v/>
      </c>
      <c r="M121" t="str">
        <f>IF(Reporting!$H$20="","",Reporting!$H$20)</f>
        <v/>
      </c>
      <c r="N121" t="str">
        <f>IF(Reporting!I$20="","",Reporting!I$20)</f>
        <v/>
      </c>
      <c r="O121" t="str">
        <f>IF(Reporting!J$20="","",Reporting!J$20)</f>
        <v/>
      </c>
      <c r="P121" t="str">
        <f>IF(Reporting!K$20="","",Reporting!K$20)</f>
        <v/>
      </c>
      <c r="Q121" s="11" t="str">
        <f>IF(ForPrint!H164="","",ForPrint!H164)</f>
        <v/>
      </c>
      <c r="R121" s="11" t="str">
        <f>IF(ForPrint!Q164="","",ForPrint!Q164)</f>
        <v/>
      </c>
    </row>
    <row r="122" spans="1:18" x14ac:dyDescent="0.25">
      <c r="A122"/>
      <c r="B122"/>
      <c r="C122"/>
      <c r="D122"/>
      <c r="E122"/>
      <c r="F122"/>
    </row>
    <row r="123" spans="1:18" x14ac:dyDescent="0.25">
      <c r="A123"/>
      <c r="B123"/>
      <c r="C123"/>
      <c r="D123"/>
      <c r="E123"/>
      <c r="F123"/>
    </row>
    <row r="124" spans="1:18" x14ac:dyDescent="0.25">
      <c r="A124"/>
      <c r="B124"/>
      <c r="C124"/>
      <c r="D124"/>
      <c r="E124"/>
      <c r="F124"/>
    </row>
    <row r="125" spans="1:18" x14ac:dyDescent="0.25">
      <c r="A125"/>
      <c r="B125"/>
      <c r="C125"/>
      <c r="D125"/>
      <c r="E125"/>
      <c r="F125"/>
    </row>
    <row r="126" spans="1:18" x14ac:dyDescent="0.25">
      <c r="A126"/>
      <c r="B126"/>
      <c r="C126"/>
      <c r="D126"/>
      <c r="E126"/>
      <c r="F126"/>
    </row>
    <row r="127" spans="1:18" x14ac:dyDescent="0.25">
      <c r="A127"/>
      <c r="B127"/>
      <c r="C127"/>
      <c r="D127"/>
      <c r="E127"/>
      <c r="F127"/>
    </row>
    <row r="128" spans="1:18" x14ac:dyDescent="0.25">
      <c r="A128"/>
      <c r="B128"/>
      <c r="C128"/>
      <c r="D128"/>
      <c r="E128"/>
      <c r="F128"/>
    </row>
    <row r="129" spans="1:18" s="12" customFormat="1" x14ac:dyDescent="0.25">
      <c r="A129"/>
      <c r="B129"/>
      <c r="C129"/>
      <c r="D129"/>
      <c r="E129"/>
      <c r="F129"/>
      <c r="Q129" s="11"/>
      <c r="R129" s="11"/>
    </row>
    <row r="130" spans="1:18" s="12" customFormat="1" x14ac:dyDescent="0.25">
      <c r="A130"/>
      <c r="B130"/>
      <c r="C130"/>
      <c r="D130"/>
      <c r="E130"/>
      <c r="F130"/>
      <c r="Q130" s="11"/>
      <c r="R130" s="11"/>
    </row>
    <row r="131" spans="1:18" s="12" customFormat="1" x14ac:dyDescent="0.25">
      <c r="A131"/>
      <c r="B131"/>
      <c r="C131"/>
      <c r="D131"/>
      <c r="E131"/>
      <c r="F131"/>
      <c r="Q131" s="11"/>
      <c r="R131" s="11"/>
    </row>
    <row r="132" spans="1:18" s="12" customFormat="1" x14ac:dyDescent="0.25">
      <c r="A132"/>
      <c r="B132"/>
      <c r="C132"/>
      <c r="D132"/>
      <c r="E132"/>
      <c r="F132"/>
      <c r="Q132" s="11"/>
      <c r="R132" s="11"/>
    </row>
    <row r="133" spans="1:18" s="12" customFormat="1" x14ac:dyDescent="0.25">
      <c r="A133"/>
      <c r="B133"/>
      <c r="C133"/>
      <c r="D133"/>
      <c r="E133"/>
      <c r="F133"/>
      <c r="Q133" s="11"/>
      <c r="R133" s="11"/>
    </row>
    <row r="134" spans="1:18" s="12" customFormat="1" x14ac:dyDescent="0.25">
      <c r="A134"/>
      <c r="B134"/>
      <c r="C134"/>
      <c r="D134"/>
      <c r="E134"/>
      <c r="F134"/>
      <c r="Q134" s="11"/>
      <c r="R134" s="11"/>
    </row>
    <row r="135" spans="1:18" s="12" customFormat="1" x14ac:dyDescent="0.25">
      <c r="A135"/>
      <c r="B135"/>
      <c r="C135"/>
      <c r="D135"/>
      <c r="E135"/>
      <c r="F135"/>
      <c r="Q135" s="11"/>
      <c r="R135" s="11"/>
    </row>
    <row r="136" spans="1:18" s="12" customFormat="1" x14ac:dyDescent="0.25">
      <c r="A136"/>
      <c r="B136"/>
      <c r="C136"/>
      <c r="D136"/>
      <c r="E136"/>
      <c r="F136"/>
      <c r="Q136" s="11"/>
      <c r="R136" s="11"/>
    </row>
    <row r="137" spans="1:18" s="12" customFormat="1" x14ac:dyDescent="0.25">
      <c r="A137"/>
      <c r="B137"/>
      <c r="C137"/>
      <c r="D137"/>
      <c r="E137"/>
      <c r="F137"/>
      <c r="Q137" s="11"/>
      <c r="R137" s="11"/>
    </row>
    <row r="138" spans="1:18" s="10" customFormat="1" x14ac:dyDescent="0.25">
      <c r="A138"/>
      <c r="B138"/>
      <c r="C138"/>
      <c r="D138"/>
      <c r="E138"/>
      <c r="F138"/>
      <c r="G138" s="19"/>
      <c r="Q138" s="11"/>
      <c r="R138" s="11"/>
    </row>
    <row r="139" spans="1:18" x14ac:dyDescent="0.25">
      <c r="A139"/>
      <c r="B139"/>
      <c r="C139"/>
      <c r="D139"/>
      <c r="E139"/>
      <c r="F139"/>
    </row>
    <row r="140" spans="1:18" x14ac:dyDescent="0.25">
      <c r="A140"/>
      <c r="B140"/>
      <c r="C140"/>
      <c r="D140"/>
      <c r="E140"/>
      <c r="F140"/>
    </row>
    <row r="141" spans="1:18" x14ac:dyDescent="0.25">
      <c r="A141"/>
      <c r="B141"/>
      <c r="C141"/>
      <c r="D141"/>
      <c r="E141"/>
      <c r="F141"/>
    </row>
    <row r="142" spans="1:18" x14ac:dyDescent="0.25">
      <c r="A142"/>
      <c r="B142"/>
      <c r="C142"/>
      <c r="D142"/>
      <c r="E142"/>
      <c r="F142"/>
    </row>
    <row r="143" spans="1:18" x14ac:dyDescent="0.25">
      <c r="A143"/>
      <c r="B143"/>
      <c r="C143"/>
      <c r="D143"/>
      <c r="E143"/>
      <c r="F143"/>
    </row>
    <row r="144" spans="1:18" x14ac:dyDescent="0.25">
      <c r="A144"/>
      <c r="B144"/>
      <c r="C144"/>
      <c r="D144"/>
      <c r="E144"/>
      <c r="F144"/>
    </row>
    <row r="145" spans="1:18" x14ac:dyDescent="0.25">
      <c r="A145"/>
      <c r="B145"/>
      <c r="C145"/>
      <c r="D145"/>
      <c r="E145"/>
      <c r="F145"/>
    </row>
    <row r="146" spans="1:18" x14ac:dyDescent="0.25">
      <c r="A146"/>
      <c r="B146"/>
      <c r="C146"/>
      <c r="D146"/>
      <c r="E146"/>
      <c r="F146"/>
    </row>
    <row r="147" spans="1:18" x14ac:dyDescent="0.25">
      <c r="A147"/>
      <c r="B147"/>
      <c r="C147"/>
      <c r="D147"/>
      <c r="E147"/>
      <c r="F147"/>
    </row>
    <row r="148" spans="1:18" x14ac:dyDescent="0.25">
      <c r="A148"/>
      <c r="B148"/>
      <c r="C148"/>
      <c r="D148"/>
      <c r="E148"/>
      <c r="F148"/>
    </row>
    <row r="149" spans="1:18" x14ac:dyDescent="0.25">
      <c r="A149"/>
      <c r="B149"/>
      <c r="C149"/>
      <c r="D149"/>
      <c r="E149"/>
      <c r="F149"/>
    </row>
    <row r="150" spans="1:18" x14ac:dyDescent="0.25">
      <c r="A150"/>
      <c r="B150"/>
      <c r="C150"/>
      <c r="D150"/>
      <c r="E150"/>
      <c r="F150"/>
    </row>
    <row r="151" spans="1:18" x14ac:dyDescent="0.25">
      <c r="A151"/>
      <c r="B151"/>
      <c r="C151"/>
      <c r="D151"/>
      <c r="E151"/>
      <c r="F151"/>
    </row>
    <row r="152" spans="1:18" x14ac:dyDescent="0.25">
      <c r="A152"/>
      <c r="B152"/>
      <c r="C152"/>
      <c r="D152"/>
      <c r="E152"/>
      <c r="F152"/>
    </row>
    <row r="153" spans="1:18" x14ac:dyDescent="0.25">
      <c r="A153"/>
      <c r="B153"/>
      <c r="C153"/>
      <c r="D153"/>
      <c r="E153"/>
      <c r="F153"/>
    </row>
    <row r="154" spans="1:18" s="12" customFormat="1" x14ac:dyDescent="0.25">
      <c r="A154"/>
      <c r="B154"/>
      <c r="C154"/>
      <c r="D154"/>
      <c r="E154"/>
      <c r="F154"/>
      <c r="Q154" s="11"/>
      <c r="R154" s="11"/>
    </row>
    <row r="155" spans="1:18" x14ac:dyDescent="0.25">
      <c r="A155"/>
      <c r="B155"/>
      <c r="C155"/>
      <c r="D155"/>
      <c r="E155"/>
      <c r="F155"/>
    </row>
    <row r="156" spans="1:18" x14ac:dyDescent="0.25">
      <c r="A156"/>
      <c r="B156"/>
      <c r="C156"/>
      <c r="D156"/>
      <c r="E156"/>
      <c r="F156"/>
    </row>
    <row r="157" spans="1:18" x14ac:dyDescent="0.25">
      <c r="A157"/>
      <c r="B157"/>
      <c r="C157"/>
      <c r="D157"/>
      <c r="E157"/>
      <c r="F157"/>
    </row>
    <row r="158" spans="1:18" x14ac:dyDescent="0.25">
      <c r="A158"/>
      <c r="B158"/>
      <c r="C158"/>
      <c r="D158"/>
      <c r="E158"/>
      <c r="F158"/>
    </row>
    <row r="159" spans="1:18" x14ac:dyDescent="0.25">
      <c r="A159"/>
      <c r="B159"/>
      <c r="C159"/>
      <c r="D159"/>
      <c r="E159"/>
      <c r="F159"/>
    </row>
    <row r="160" spans="1:18" x14ac:dyDescent="0.25">
      <c r="A160"/>
      <c r="B160"/>
      <c r="C160"/>
      <c r="D160"/>
      <c r="E160"/>
      <c r="F160"/>
    </row>
    <row r="161" spans="1:6" x14ac:dyDescent="0.25">
      <c r="A161"/>
      <c r="B161"/>
      <c r="C161"/>
      <c r="D161"/>
      <c r="E161"/>
      <c r="F161"/>
    </row>
    <row r="162" spans="1:6" x14ac:dyDescent="0.25">
      <c r="A162"/>
      <c r="B162"/>
      <c r="C162"/>
      <c r="D162"/>
      <c r="E162"/>
      <c r="F162"/>
    </row>
    <row r="163" spans="1:6" x14ac:dyDescent="0.25">
      <c r="A163"/>
      <c r="B163"/>
      <c r="C163"/>
      <c r="D163"/>
      <c r="E163"/>
      <c r="F163"/>
    </row>
    <row r="164" spans="1:6" x14ac:dyDescent="0.25">
      <c r="A164"/>
      <c r="B164"/>
      <c r="C164"/>
      <c r="D164"/>
      <c r="E164"/>
      <c r="F164"/>
    </row>
    <row r="165" spans="1:6" x14ac:dyDescent="0.25">
      <c r="A165"/>
      <c r="B165"/>
      <c r="C165"/>
      <c r="D165"/>
      <c r="E165"/>
      <c r="F165"/>
    </row>
    <row r="166" spans="1:6" x14ac:dyDescent="0.25">
      <c r="A166"/>
      <c r="B166"/>
      <c r="C166"/>
      <c r="D166"/>
      <c r="E166"/>
      <c r="F166"/>
    </row>
    <row r="167" spans="1:6" x14ac:dyDescent="0.25">
      <c r="A167"/>
      <c r="B167"/>
      <c r="C167"/>
      <c r="D167"/>
      <c r="E167"/>
      <c r="F167"/>
    </row>
    <row r="168" spans="1:6" x14ac:dyDescent="0.25">
      <c r="A168"/>
      <c r="B168"/>
      <c r="C168"/>
      <c r="D168"/>
      <c r="E168"/>
      <c r="F168"/>
    </row>
    <row r="169" spans="1:6"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row r="175" spans="1:6" x14ac:dyDescent="0.25">
      <c r="A175"/>
      <c r="B175"/>
      <c r="C175"/>
      <c r="D175"/>
      <c r="E175"/>
      <c r="F175"/>
    </row>
    <row r="176" spans="1:6" x14ac:dyDescent="0.25">
      <c r="A176"/>
      <c r="B176"/>
      <c r="C176"/>
      <c r="D176"/>
      <c r="E176"/>
      <c r="F176"/>
    </row>
    <row r="177" spans="1:6" x14ac:dyDescent="0.25">
      <c r="A177"/>
      <c r="B177"/>
      <c r="C177"/>
      <c r="D177"/>
      <c r="E177"/>
      <c r="F177"/>
    </row>
    <row r="178" spans="1:6" x14ac:dyDescent="0.25">
      <c r="A178"/>
      <c r="B178"/>
      <c r="C178"/>
      <c r="D178"/>
      <c r="E178"/>
      <c r="F178"/>
    </row>
    <row r="179" spans="1:6" x14ac:dyDescent="0.25">
      <c r="A179"/>
      <c r="B179"/>
      <c r="C179"/>
      <c r="D179"/>
      <c r="E179"/>
      <c r="F179"/>
    </row>
    <row r="180" spans="1:6" x14ac:dyDescent="0.25">
      <c r="A180"/>
      <c r="B180"/>
      <c r="C180"/>
      <c r="D180"/>
      <c r="E180"/>
      <c r="F180"/>
    </row>
    <row r="181" spans="1:6" x14ac:dyDescent="0.25">
      <c r="A181"/>
      <c r="B181"/>
      <c r="C181"/>
      <c r="D181"/>
      <c r="E181"/>
      <c r="F181"/>
    </row>
    <row r="182" spans="1:6" x14ac:dyDescent="0.25">
      <c r="A182"/>
      <c r="B182"/>
      <c r="C182"/>
      <c r="D182"/>
      <c r="E182"/>
      <c r="F182"/>
    </row>
    <row r="183" spans="1:6" x14ac:dyDescent="0.25">
      <c r="A183"/>
      <c r="B183"/>
      <c r="C183"/>
      <c r="D183"/>
      <c r="E183"/>
      <c r="F183"/>
    </row>
    <row r="184" spans="1:6" x14ac:dyDescent="0.25">
      <c r="A184"/>
      <c r="B184"/>
      <c r="C184"/>
      <c r="D184"/>
      <c r="E184"/>
      <c r="F184"/>
    </row>
    <row r="185" spans="1:6" x14ac:dyDescent="0.25">
      <c r="A185"/>
      <c r="B185"/>
      <c r="C185"/>
      <c r="D185"/>
      <c r="E185"/>
      <c r="F185"/>
    </row>
    <row r="186" spans="1:6" x14ac:dyDescent="0.25">
      <c r="A186"/>
      <c r="B186"/>
      <c r="C186"/>
      <c r="D186"/>
      <c r="E186"/>
      <c r="F186"/>
    </row>
    <row r="187" spans="1:6" x14ac:dyDescent="0.25">
      <c r="A187"/>
      <c r="B187"/>
      <c r="C187"/>
      <c r="D187"/>
      <c r="E187"/>
      <c r="F187"/>
    </row>
    <row r="188" spans="1:6" x14ac:dyDescent="0.25">
      <c r="A188"/>
      <c r="B188"/>
      <c r="C188"/>
      <c r="D188"/>
      <c r="E188"/>
      <c r="F188"/>
    </row>
    <row r="189" spans="1:6" x14ac:dyDescent="0.25">
      <c r="A189"/>
      <c r="B189"/>
      <c r="C189"/>
      <c r="D189"/>
      <c r="E189"/>
      <c r="F189"/>
    </row>
    <row r="190" spans="1:6" x14ac:dyDescent="0.25">
      <c r="A190"/>
      <c r="B190"/>
      <c r="C190"/>
      <c r="D190"/>
      <c r="E190"/>
      <c r="F190"/>
    </row>
    <row r="191" spans="1:6" x14ac:dyDescent="0.25">
      <c r="A191"/>
      <c r="B191"/>
      <c r="C191"/>
      <c r="D191"/>
      <c r="E191"/>
      <c r="F191"/>
    </row>
    <row r="192" spans="1:6" x14ac:dyDescent="0.25">
      <c r="A192"/>
      <c r="B192"/>
      <c r="C192"/>
      <c r="D192"/>
      <c r="E192"/>
      <c r="F192"/>
    </row>
    <row r="193" spans="1:6" x14ac:dyDescent="0.25">
      <c r="A193"/>
      <c r="B193"/>
      <c r="C193"/>
      <c r="D193"/>
      <c r="E193"/>
      <c r="F193"/>
    </row>
    <row r="194" spans="1:6" x14ac:dyDescent="0.25">
      <c r="A194"/>
      <c r="B194"/>
      <c r="C194"/>
      <c r="D194"/>
      <c r="E194"/>
      <c r="F194"/>
    </row>
    <row r="195" spans="1:6" x14ac:dyDescent="0.25">
      <c r="A195"/>
      <c r="B195"/>
      <c r="C195"/>
      <c r="D195"/>
      <c r="E195"/>
      <c r="F195"/>
    </row>
    <row r="196" spans="1:6" x14ac:dyDescent="0.25">
      <c r="A196"/>
      <c r="B196"/>
      <c r="C196"/>
      <c r="D196"/>
      <c r="E196"/>
      <c r="F196"/>
    </row>
    <row r="197" spans="1:6" x14ac:dyDescent="0.25">
      <c r="A197"/>
      <c r="B197"/>
      <c r="C197"/>
      <c r="D197"/>
      <c r="E197"/>
      <c r="F197"/>
    </row>
    <row r="198" spans="1:6" x14ac:dyDescent="0.25">
      <c r="A198"/>
      <c r="B198"/>
      <c r="C198"/>
      <c r="D198"/>
      <c r="E198"/>
      <c r="F198"/>
    </row>
    <row r="199" spans="1:6" x14ac:dyDescent="0.25">
      <c r="A199"/>
      <c r="B199"/>
      <c r="C199"/>
      <c r="D199"/>
      <c r="E199"/>
      <c r="F199"/>
    </row>
    <row r="200" spans="1:6" x14ac:dyDescent="0.25">
      <c r="A200"/>
      <c r="B200"/>
      <c r="C200"/>
      <c r="D200"/>
      <c r="E200"/>
      <c r="F200"/>
    </row>
    <row r="201" spans="1:6" x14ac:dyDescent="0.25">
      <c r="A201"/>
      <c r="B201"/>
      <c r="C201"/>
      <c r="D201"/>
      <c r="E201"/>
      <c r="F201"/>
    </row>
    <row r="202" spans="1:6" x14ac:dyDescent="0.25">
      <c r="A202"/>
      <c r="B202"/>
      <c r="C202"/>
      <c r="D202"/>
      <c r="E202"/>
      <c r="F202"/>
    </row>
    <row r="203" spans="1:6" x14ac:dyDescent="0.25">
      <c r="A203"/>
      <c r="B203"/>
      <c r="C203"/>
      <c r="D203"/>
      <c r="E203"/>
      <c r="F203"/>
    </row>
    <row r="204" spans="1:6" x14ac:dyDescent="0.25">
      <c r="A204"/>
      <c r="B204"/>
      <c r="C204"/>
      <c r="D204"/>
      <c r="E204"/>
      <c r="F204"/>
    </row>
    <row r="205" spans="1:6" x14ac:dyDescent="0.25">
      <c r="A205"/>
      <c r="B205"/>
      <c r="C205"/>
      <c r="D205"/>
      <c r="E205"/>
      <c r="F205"/>
    </row>
    <row r="206" spans="1:6" x14ac:dyDescent="0.25">
      <c r="A206"/>
      <c r="B206"/>
      <c r="C206"/>
      <c r="D206"/>
      <c r="E206"/>
      <c r="F206"/>
    </row>
    <row r="207" spans="1:6" x14ac:dyDescent="0.25">
      <c r="A207"/>
      <c r="B207"/>
      <c r="C207"/>
      <c r="D207"/>
      <c r="E207"/>
      <c r="F207"/>
    </row>
    <row r="208" spans="1:6" x14ac:dyDescent="0.25">
      <c r="A208"/>
      <c r="B208"/>
      <c r="C208"/>
      <c r="D208"/>
      <c r="E208"/>
      <c r="F208"/>
    </row>
    <row r="209" spans="1:6" x14ac:dyDescent="0.25">
      <c r="A209"/>
      <c r="B209"/>
      <c r="C209"/>
      <c r="D209"/>
      <c r="E209"/>
      <c r="F209"/>
    </row>
    <row r="210" spans="1:6" x14ac:dyDescent="0.25">
      <c r="A210"/>
      <c r="B210"/>
      <c r="C210"/>
      <c r="D210"/>
      <c r="E210"/>
      <c r="F210"/>
    </row>
    <row r="211" spans="1:6" x14ac:dyDescent="0.25">
      <c r="A211"/>
      <c r="B211"/>
      <c r="C211"/>
      <c r="D211"/>
      <c r="E211"/>
      <c r="F211"/>
    </row>
    <row r="212" spans="1:6" x14ac:dyDescent="0.25">
      <c r="A212"/>
      <c r="B212"/>
      <c r="C212"/>
      <c r="D212"/>
      <c r="E212"/>
      <c r="F212"/>
    </row>
    <row r="213" spans="1:6" x14ac:dyDescent="0.25">
      <c r="A213"/>
      <c r="B213"/>
      <c r="C213"/>
      <c r="D213"/>
      <c r="E213"/>
      <c r="F213"/>
    </row>
    <row r="214" spans="1:6" x14ac:dyDescent="0.25">
      <c r="A214"/>
      <c r="B214"/>
      <c r="C214"/>
      <c r="D214"/>
      <c r="E214"/>
      <c r="F214"/>
    </row>
    <row r="215" spans="1:6" x14ac:dyDescent="0.25">
      <c r="A215"/>
      <c r="B215"/>
      <c r="C215"/>
      <c r="D215"/>
      <c r="E215"/>
      <c r="F215"/>
    </row>
    <row r="216" spans="1:6" x14ac:dyDescent="0.25">
      <c r="A216"/>
      <c r="B216"/>
      <c r="C216"/>
      <c r="D216"/>
      <c r="E216"/>
      <c r="F216"/>
    </row>
    <row r="217" spans="1:6" x14ac:dyDescent="0.25">
      <c r="A217"/>
      <c r="B217"/>
      <c r="C217"/>
      <c r="D217"/>
      <c r="E217"/>
      <c r="F217"/>
    </row>
    <row r="218" spans="1:6" x14ac:dyDescent="0.25">
      <c r="A218"/>
      <c r="B218"/>
      <c r="C218"/>
      <c r="D218"/>
      <c r="E218"/>
      <c r="F218"/>
    </row>
    <row r="219" spans="1:6" x14ac:dyDescent="0.25">
      <c r="A219"/>
      <c r="B219"/>
      <c r="C219"/>
      <c r="D219"/>
      <c r="E219"/>
      <c r="F219"/>
    </row>
    <row r="220" spans="1:6" x14ac:dyDescent="0.25">
      <c r="A220"/>
      <c r="B220"/>
      <c r="C220"/>
      <c r="D220"/>
      <c r="E220"/>
      <c r="F220"/>
    </row>
    <row r="221" spans="1:6" x14ac:dyDescent="0.25">
      <c r="A221"/>
      <c r="B221"/>
      <c r="C221"/>
      <c r="D221"/>
      <c r="E221"/>
      <c r="F221"/>
    </row>
    <row r="222" spans="1:6" x14ac:dyDescent="0.25">
      <c r="A222"/>
      <c r="B222"/>
      <c r="C222"/>
      <c r="D222"/>
      <c r="E222"/>
      <c r="F222"/>
    </row>
    <row r="223" spans="1:6" x14ac:dyDescent="0.25">
      <c r="A223"/>
      <c r="B223"/>
      <c r="C223"/>
      <c r="D223"/>
      <c r="E223"/>
      <c r="F223"/>
    </row>
    <row r="224" spans="1:6" x14ac:dyDescent="0.25">
      <c r="A224"/>
      <c r="B224"/>
      <c r="C224"/>
      <c r="D224"/>
      <c r="E224"/>
      <c r="F224"/>
    </row>
    <row r="225" spans="1:6" x14ac:dyDescent="0.25">
      <c r="A225"/>
      <c r="B225"/>
      <c r="C225"/>
      <c r="D225"/>
      <c r="E225"/>
      <c r="F225"/>
    </row>
    <row r="226" spans="1:6" x14ac:dyDescent="0.25">
      <c r="A226"/>
      <c r="B226"/>
      <c r="C226"/>
      <c r="D226"/>
      <c r="E226"/>
      <c r="F226"/>
    </row>
    <row r="227" spans="1:6" x14ac:dyDescent="0.25">
      <c r="A227"/>
      <c r="B227"/>
      <c r="C227"/>
      <c r="D227"/>
      <c r="E227"/>
      <c r="F227"/>
    </row>
    <row r="228" spans="1:6" x14ac:dyDescent="0.25">
      <c r="A228"/>
      <c r="B228"/>
      <c r="C228"/>
      <c r="D228"/>
      <c r="E228"/>
      <c r="F228"/>
    </row>
    <row r="229" spans="1:6" x14ac:dyDescent="0.25">
      <c r="A229"/>
      <c r="B229"/>
      <c r="C229"/>
      <c r="D229"/>
      <c r="E229"/>
      <c r="F229"/>
    </row>
    <row r="230" spans="1:6" x14ac:dyDescent="0.25">
      <c r="A230"/>
      <c r="B230"/>
      <c r="C230"/>
      <c r="D230"/>
      <c r="E230"/>
      <c r="F230"/>
    </row>
    <row r="231" spans="1:6" x14ac:dyDescent="0.25">
      <c r="A231"/>
      <c r="B231"/>
      <c r="C231"/>
      <c r="D231"/>
      <c r="E231"/>
      <c r="F231"/>
    </row>
    <row r="232" spans="1:6" x14ac:dyDescent="0.25">
      <c r="A232"/>
      <c r="B232"/>
      <c r="C232"/>
      <c r="D232"/>
      <c r="E232"/>
      <c r="F232"/>
    </row>
    <row r="233" spans="1:6" x14ac:dyDescent="0.25">
      <c r="A233"/>
      <c r="B233"/>
      <c r="C233"/>
      <c r="D233"/>
      <c r="E233"/>
      <c r="F233"/>
    </row>
    <row r="234" spans="1:6" x14ac:dyDescent="0.25">
      <c r="A234"/>
      <c r="B234"/>
      <c r="C234"/>
      <c r="D234"/>
      <c r="E234"/>
      <c r="F234"/>
    </row>
    <row r="235" spans="1:6" x14ac:dyDescent="0.25">
      <c r="A235"/>
      <c r="B235"/>
      <c r="C235"/>
      <c r="D235"/>
      <c r="E235"/>
      <c r="F235"/>
    </row>
    <row r="236" spans="1:6" x14ac:dyDescent="0.25">
      <c r="A236"/>
      <c r="B236"/>
      <c r="C236"/>
      <c r="D236"/>
      <c r="E236"/>
      <c r="F236"/>
    </row>
    <row r="237" spans="1:6" x14ac:dyDescent="0.25">
      <c r="A237"/>
      <c r="B237"/>
      <c r="C237"/>
      <c r="D237"/>
      <c r="E237"/>
      <c r="F237"/>
    </row>
    <row r="238" spans="1:6" x14ac:dyDescent="0.25">
      <c r="A238"/>
      <c r="B238"/>
      <c r="C238"/>
      <c r="D238"/>
      <c r="E238"/>
      <c r="F238"/>
    </row>
    <row r="239" spans="1:6" x14ac:dyDescent="0.25">
      <c r="A239"/>
      <c r="B239"/>
      <c r="C239"/>
      <c r="D239"/>
      <c r="E239"/>
      <c r="F239"/>
    </row>
    <row r="240" spans="1:6" x14ac:dyDescent="0.25">
      <c r="A240"/>
      <c r="B240"/>
      <c r="C240"/>
      <c r="D240"/>
      <c r="E240"/>
      <c r="F240"/>
    </row>
    <row r="241" spans="1:6" x14ac:dyDescent="0.25">
      <c r="A241"/>
      <c r="B241"/>
      <c r="C241"/>
      <c r="D241"/>
      <c r="E241"/>
      <c r="F241"/>
    </row>
    <row r="242" spans="1:6" x14ac:dyDescent="0.25">
      <c r="A242"/>
      <c r="B242"/>
      <c r="C242"/>
      <c r="D242"/>
      <c r="E242"/>
      <c r="F242"/>
    </row>
    <row r="243" spans="1:6" x14ac:dyDescent="0.25">
      <c r="A243"/>
      <c r="B243"/>
      <c r="C243"/>
      <c r="D243"/>
      <c r="E243"/>
      <c r="F243"/>
    </row>
    <row r="244" spans="1:6" x14ac:dyDescent="0.25">
      <c r="A244"/>
      <c r="B244"/>
      <c r="C244"/>
      <c r="D244"/>
      <c r="E244"/>
      <c r="F244"/>
    </row>
    <row r="245" spans="1:6" x14ac:dyDescent="0.25">
      <c r="A245"/>
      <c r="B245"/>
      <c r="C245"/>
      <c r="D245"/>
      <c r="E245"/>
      <c r="F245"/>
    </row>
    <row r="246" spans="1:6" x14ac:dyDescent="0.25">
      <c r="A246"/>
      <c r="B246"/>
      <c r="C246"/>
      <c r="D246"/>
      <c r="E246"/>
      <c r="F246"/>
    </row>
    <row r="247" spans="1:6" x14ac:dyDescent="0.25">
      <c r="A247"/>
      <c r="B247"/>
      <c r="C247"/>
      <c r="D247"/>
      <c r="E247"/>
      <c r="F247"/>
    </row>
    <row r="248" spans="1:6" x14ac:dyDescent="0.25">
      <c r="A248"/>
      <c r="B248"/>
      <c r="C248"/>
      <c r="D248"/>
      <c r="E248"/>
      <c r="F248"/>
    </row>
    <row r="249" spans="1:6" x14ac:dyDescent="0.25">
      <c r="A249"/>
      <c r="B249"/>
      <c r="C249"/>
      <c r="D249"/>
      <c r="E249"/>
      <c r="F249"/>
    </row>
    <row r="250" spans="1:6" x14ac:dyDescent="0.25">
      <c r="A250"/>
      <c r="B250"/>
      <c r="C250"/>
      <c r="D250"/>
      <c r="E250"/>
      <c r="F250"/>
    </row>
    <row r="251" spans="1:6" x14ac:dyDescent="0.25">
      <c r="A251"/>
      <c r="B251"/>
      <c r="C251"/>
      <c r="D251"/>
      <c r="E251"/>
      <c r="F251"/>
    </row>
    <row r="252" spans="1:6" x14ac:dyDescent="0.25">
      <c r="A252"/>
      <c r="B252"/>
      <c r="C252"/>
      <c r="D252"/>
      <c r="E252"/>
      <c r="F252"/>
    </row>
    <row r="253" spans="1:6" x14ac:dyDescent="0.25">
      <c r="A253"/>
      <c r="B253"/>
      <c r="C253"/>
      <c r="D253"/>
      <c r="E253"/>
      <c r="F253"/>
    </row>
    <row r="254" spans="1:6" x14ac:dyDescent="0.25">
      <c r="A254"/>
      <c r="B254"/>
      <c r="C254"/>
      <c r="D254"/>
      <c r="E254"/>
      <c r="F254"/>
    </row>
    <row r="255" spans="1:6" x14ac:dyDescent="0.25">
      <c r="A255"/>
      <c r="B255"/>
      <c r="C255"/>
      <c r="D255"/>
      <c r="E255"/>
      <c r="F255"/>
    </row>
    <row r="256" spans="1:6" x14ac:dyDescent="0.25">
      <c r="A256"/>
      <c r="B256"/>
      <c r="C256"/>
      <c r="D256"/>
      <c r="E256"/>
      <c r="F256"/>
    </row>
    <row r="257" spans="1:6" x14ac:dyDescent="0.25">
      <c r="A257"/>
      <c r="B257"/>
      <c r="C257"/>
      <c r="D257"/>
      <c r="E257"/>
      <c r="F257"/>
    </row>
    <row r="258" spans="1:6" x14ac:dyDescent="0.25">
      <c r="A258"/>
      <c r="B258"/>
      <c r="C258"/>
      <c r="D258"/>
      <c r="E258"/>
      <c r="F258"/>
    </row>
    <row r="259" spans="1:6" x14ac:dyDescent="0.25">
      <c r="A259"/>
      <c r="B259"/>
      <c r="C259"/>
      <c r="D259"/>
      <c r="E259"/>
      <c r="F259"/>
    </row>
    <row r="260" spans="1:6" x14ac:dyDescent="0.25">
      <c r="A260"/>
      <c r="B260"/>
      <c r="C260"/>
      <c r="D260"/>
      <c r="E260"/>
      <c r="F260"/>
    </row>
    <row r="261" spans="1:6" x14ac:dyDescent="0.25">
      <c r="A261"/>
      <c r="B261"/>
      <c r="C261"/>
      <c r="D261"/>
      <c r="E261"/>
      <c r="F261"/>
    </row>
    <row r="262" spans="1:6" x14ac:dyDescent="0.25">
      <c r="A262"/>
      <c r="B262"/>
      <c r="C262"/>
      <c r="D262"/>
      <c r="E262"/>
      <c r="F262"/>
    </row>
    <row r="263" spans="1:6" x14ac:dyDescent="0.25">
      <c r="A263"/>
      <c r="B263"/>
      <c r="C263"/>
      <c r="D263"/>
      <c r="E263"/>
      <c r="F263"/>
    </row>
    <row r="264" spans="1:6" x14ac:dyDescent="0.25">
      <c r="A264"/>
      <c r="B264"/>
      <c r="C264"/>
      <c r="D264"/>
      <c r="E264"/>
      <c r="F264"/>
    </row>
    <row r="265" spans="1:6" x14ac:dyDescent="0.25">
      <c r="A265"/>
      <c r="B265"/>
      <c r="C265"/>
      <c r="D265"/>
      <c r="E265"/>
      <c r="F265"/>
    </row>
    <row r="266" spans="1:6" x14ac:dyDescent="0.25">
      <c r="A266"/>
      <c r="B266"/>
      <c r="C266"/>
      <c r="D266"/>
      <c r="E266"/>
      <c r="F266"/>
    </row>
    <row r="267" spans="1:6" x14ac:dyDescent="0.25">
      <c r="A267"/>
      <c r="B267"/>
      <c r="C267"/>
      <c r="D267"/>
      <c r="E267"/>
      <c r="F267"/>
    </row>
    <row r="268" spans="1:6" x14ac:dyDescent="0.25">
      <c r="A268"/>
      <c r="B268"/>
      <c r="C268"/>
      <c r="D268"/>
      <c r="E268"/>
      <c r="F268"/>
    </row>
    <row r="269" spans="1:6" x14ac:dyDescent="0.25">
      <c r="A269"/>
      <c r="B269"/>
      <c r="C269"/>
      <c r="D269"/>
      <c r="E269"/>
      <c r="F269"/>
    </row>
    <row r="270" spans="1:6" x14ac:dyDescent="0.25">
      <c r="A270"/>
      <c r="B270"/>
      <c r="C270"/>
      <c r="D270"/>
      <c r="E270"/>
      <c r="F270"/>
    </row>
    <row r="271" spans="1:6" x14ac:dyDescent="0.25">
      <c r="A271"/>
      <c r="B271"/>
      <c r="C271"/>
      <c r="D271"/>
      <c r="E271"/>
      <c r="F271"/>
    </row>
    <row r="272" spans="1:6" x14ac:dyDescent="0.25">
      <c r="A272"/>
      <c r="B272"/>
      <c r="C272"/>
      <c r="D272"/>
      <c r="E272"/>
      <c r="F272"/>
    </row>
    <row r="273" spans="1:6" x14ac:dyDescent="0.25">
      <c r="A273"/>
      <c r="B273"/>
      <c r="C273"/>
      <c r="D273"/>
      <c r="E273"/>
      <c r="F273"/>
    </row>
    <row r="274" spans="1:6" x14ac:dyDescent="0.25">
      <c r="A274"/>
      <c r="B274"/>
      <c r="C274"/>
      <c r="D274"/>
      <c r="E274"/>
      <c r="F274"/>
    </row>
    <row r="275" spans="1:6" x14ac:dyDescent="0.25">
      <c r="A275"/>
      <c r="B275"/>
      <c r="C275"/>
      <c r="D275"/>
      <c r="E275"/>
      <c r="F275"/>
    </row>
    <row r="276" spans="1:6" x14ac:dyDescent="0.25">
      <c r="A276"/>
      <c r="B276"/>
      <c r="C276"/>
      <c r="D276"/>
      <c r="E276"/>
      <c r="F276"/>
    </row>
    <row r="277" spans="1:6" x14ac:dyDescent="0.25">
      <c r="A277"/>
      <c r="B277"/>
      <c r="C277"/>
      <c r="D277"/>
      <c r="E277"/>
      <c r="F277"/>
    </row>
    <row r="278" spans="1:6" x14ac:dyDescent="0.25">
      <c r="A278"/>
      <c r="B278"/>
      <c r="C278"/>
      <c r="D278"/>
      <c r="E278"/>
      <c r="F278"/>
    </row>
    <row r="279" spans="1:6" x14ac:dyDescent="0.25">
      <c r="A279"/>
      <c r="B279"/>
      <c r="C279"/>
      <c r="D279"/>
      <c r="E279"/>
      <c r="F279"/>
    </row>
    <row r="280" spans="1:6" x14ac:dyDescent="0.25">
      <c r="A280"/>
      <c r="B280"/>
      <c r="C280"/>
      <c r="D280"/>
      <c r="E280"/>
      <c r="F280"/>
    </row>
    <row r="281" spans="1:6" x14ac:dyDescent="0.25">
      <c r="A281"/>
      <c r="B281"/>
      <c r="C281"/>
      <c r="D281"/>
      <c r="E281"/>
      <c r="F281"/>
    </row>
    <row r="282" spans="1:6" x14ac:dyDescent="0.25">
      <c r="A282"/>
      <c r="B282"/>
      <c r="C282"/>
      <c r="D282"/>
      <c r="E282"/>
      <c r="F282"/>
    </row>
    <row r="283" spans="1:6" x14ac:dyDescent="0.25">
      <c r="A283"/>
      <c r="B283"/>
      <c r="C283"/>
      <c r="D283"/>
      <c r="E283"/>
      <c r="F283"/>
    </row>
    <row r="284" spans="1:6" x14ac:dyDescent="0.25">
      <c r="A284"/>
      <c r="B284"/>
      <c r="C284"/>
      <c r="D284"/>
      <c r="E284"/>
      <c r="F284"/>
    </row>
    <row r="285" spans="1:6" x14ac:dyDescent="0.25">
      <c r="A285"/>
      <c r="B285"/>
      <c r="C285"/>
      <c r="D285"/>
      <c r="E285"/>
      <c r="F285"/>
    </row>
    <row r="286" spans="1:6" x14ac:dyDescent="0.25">
      <c r="A286"/>
      <c r="B286"/>
      <c r="C286"/>
      <c r="D286"/>
      <c r="E286"/>
      <c r="F286"/>
    </row>
    <row r="287" spans="1:6" x14ac:dyDescent="0.25">
      <c r="A287"/>
      <c r="B287"/>
      <c r="C287"/>
      <c r="D287"/>
      <c r="E287"/>
      <c r="F287"/>
    </row>
    <row r="288" spans="1:6" x14ac:dyDescent="0.25">
      <c r="A288"/>
      <c r="B288"/>
      <c r="C288"/>
      <c r="D288"/>
      <c r="E288"/>
      <c r="F288"/>
    </row>
    <row r="289" spans="1:6" x14ac:dyDescent="0.25">
      <c r="A289"/>
      <c r="B289"/>
      <c r="C289"/>
      <c r="D289"/>
      <c r="E289"/>
      <c r="F289"/>
    </row>
    <row r="290" spans="1:6" x14ac:dyDescent="0.25">
      <c r="A290"/>
      <c r="B290"/>
      <c r="C290"/>
      <c r="D290"/>
      <c r="E290"/>
      <c r="F290"/>
    </row>
    <row r="291" spans="1:6" x14ac:dyDescent="0.25">
      <c r="A291"/>
      <c r="B291"/>
      <c r="C291"/>
      <c r="D291"/>
      <c r="E291"/>
      <c r="F291"/>
    </row>
    <row r="292" spans="1:6" x14ac:dyDescent="0.25">
      <c r="A292"/>
      <c r="B292"/>
      <c r="C292"/>
      <c r="D292"/>
      <c r="E292"/>
      <c r="F292"/>
    </row>
    <row r="293" spans="1:6" x14ac:dyDescent="0.25">
      <c r="A293"/>
      <c r="B293"/>
      <c r="C293"/>
      <c r="D293"/>
      <c r="E293"/>
      <c r="F293"/>
    </row>
    <row r="294" spans="1:6" x14ac:dyDescent="0.25">
      <c r="A294"/>
      <c r="B294"/>
      <c r="C294"/>
      <c r="D294"/>
      <c r="E294"/>
      <c r="F294"/>
    </row>
    <row r="295" spans="1:6" x14ac:dyDescent="0.25">
      <c r="A295"/>
      <c r="B295"/>
      <c r="C295"/>
      <c r="D295"/>
      <c r="E295"/>
      <c r="F295"/>
    </row>
    <row r="296" spans="1:6" x14ac:dyDescent="0.25">
      <c r="A296"/>
      <c r="B296"/>
      <c r="C296"/>
      <c r="D296"/>
      <c r="E296"/>
      <c r="F296"/>
    </row>
    <row r="297" spans="1:6" x14ac:dyDescent="0.25">
      <c r="A297"/>
      <c r="B297"/>
      <c r="C297"/>
      <c r="D297"/>
      <c r="E297"/>
      <c r="F297"/>
    </row>
    <row r="298" spans="1:6" x14ac:dyDescent="0.25">
      <c r="A298"/>
      <c r="B298"/>
      <c r="C298"/>
      <c r="D298"/>
      <c r="E298"/>
      <c r="F298"/>
    </row>
    <row r="299" spans="1:6" x14ac:dyDescent="0.25">
      <c r="A299"/>
      <c r="B299"/>
      <c r="C299"/>
      <c r="D299"/>
      <c r="E299"/>
      <c r="F299"/>
    </row>
    <row r="300" spans="1:6" x14ac:dyDescent="0.25">
      <c r="A300"/>
      <c r="B300"/>
      <c r="C300"/>
      <c r="D300"/>
      <c r="E300"/>
      <c r="F300"/>
    </row>
    <row r="301" spans="1:6" x14ac:dyDescent="0.25">
      <c r="A301"/>
      <c r="B301"/>
      <c r="C301"/>
      <c r="D301"/>
      <c r="E301"/>
      <c r="F30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G43"/>
  <sheetViews>
    <sheetView showGridLines="0" showRowColHeaders="0" zoomScaleNormal="100" zoomScaleSheetLayoutView="100" workbookViewId="0">
      <selection activeCell="F4" sqref="F4"/>
    </sheetView>
  </sheetViews>
  <sheetFormatPr defaultRowHeight="15" x14ac:dyDescent="0.25"/>
  <cols>
    <col min="1" max="1" width="3.5703125" style="9" customWidth="1"/>
    <col min="2" max="3" width="14.7109375" style="9" customWidth="1"/>
    <col min="4" max="4" width="8.42578125" style="9" customWidth="1"/>
    <col min="5" max="5" width="2.42578125" style="9" customWidth="1"/>
    <col min="6" max="6" width="108.85546875" style="9" customWidth="1"/>
    <col min="7" max="7" width="4.5703125" style="9" bestFit="1" customWidth="1"/>
    <col min="8" max="9" width="35.5703125" style="9" customWidth="1"/>
    <col min="10" max="10" width="24.5703125" style="9" customWidth="1"/>
    <col min="11" max="16384" width="9.140625" style="9"/>
  </cols>
  <sheetData>
    <row r="1" spans="2:7" x14ac:dyDescent="0.25">
      <c r="B1" s="148" t="s">
        <v>108</v>
      </c>
      <c r="C1" s="148"/>
    </row>
    <row r="2" spans="2:7" x14ac:dyDescent="0.25">
      <c r="B2" s="148"/>
      <c r="C2" s="148"/>
      <c r="D2" s="21"/>
    </row>
    <row r="3" spans="2:7" x14ac:dyDescent="0.25">
      <c r="B3" s="21"/>
      <c r="C3" s="21"/>
      <c r="D3" s="22"/>
      <c r="E3" s="146" t="s">
        <v>27</v>
      </c>
      <c r="F3" s="147"/>
    </row>
    <row r="4" spans="2:7" x14ac:dyDescent="0.25">
      <c r="D4" s="22"/>
      <c r="E4" s="63" t="s">
        <v>109</v>
      </c>
      <c r="F4" s="74" t="s">
        <v>314</v>
      </c>
    </row>
    <row r="5" spans="2:7" x14ac:dyDescent="0.25">
      <c r="D5" s="22"/>
      <c r="E5" s="64" t="s">
        <v>31</v>
      </c>
      <c r="F5" s="75" t="s">
        <v>421</v>
      </c>
      <c r="G5" s="27"/>
    </row>
    <row r="6" spans="2:7" x14ac:dyDescent="0.25">
      <c r="B6" s="23"/>
      <c r="C6" s="23"/>
      <c r="D6" s="22"/>
      <c r="E6" s="64" t="s">
        <v>32</v>
      </c>
      <c r="F6" s="75" t="s">
        <v>315</v>
      </c>
      <c r="G6" s="27"/>
    </row>
    <row r="7" spans="2:7" x14ac:dyDescent="0.25">
      <c r="D7" s="22"/>
      <c r="E7" s="64" t="s">
        <v>33</v>
      </c>
      <c r="F7" s="75" t="s">
        <v>316</v>
      </c>
      <c r="G7" s="27"/>
    </row>
    <row r="8" spans="2:7" x14ac:dyDescent="0.25">
      <c r="D8" s="22"/>
      <c r="E8" s="64" t="s">
        <v>34</v>
      </c>
      <c r="F8" s="76"/>
      <c r="G8" s="27"/>
    </row>
    <row r="9" spans="2:7" x14ac:dyDescent="0.25">
      <c r="E9" s="45"/>
      <c r="F9" s="45"/>
      <c r="G9" s="27"/>
    </row>
    <row r="10" spans="2:7" x14ac:dyDescent="0.25">
      <c r="E10" s="146" t="s">
        <v>28</v>
      </c>
      <c r="F10" s="147"/>
      <c r="G10" s="27"/>
    </row>
    <row r="11" spans="2:7" x14ac:dyDescent="0.25">
      <c r="E11" s="63" t="s">
        <v>109</v>
      </c>
      <c r="F11" s="74" t="s">
        <v>136</v>
      </c>
      <c r="G11" s="27"/>
    </row>
    <row r="12" spans="2:7" x14ac:dyDescent="0.25">
      <c r="E12" s="64" t="s">
        <v>31</v>
      </c>
      <c r="F12" s="75" t="s">
        <v>131</v>
      </c>
      <c r="G12" s="27"/>
    </row>
    <row r="13" spans="2:7" x14ac:dyDescent="0.25">
      <c r="E13" s="64" t="s">
        <v>32</v>
      </c>
      <c r="F13" s="76" t="s">
        <v>317</v>
      </c>
      <c r="G13" s="27"/>
    </row>
    <row r="14" spans="2:7" x14ac:dyDescent="0.25">
      <c r="E14" s="64" t="s">
        <v>33</v>
      </c>
      <c r="F14" s="76" t="s">
        <v>318</v>
      </c>
      <c r="G14" s="27"/>
    </row>
    <row r="15" spans="2:7" x14ac:dyDescent="0.25">
      <c r="E15" s="64" t="s">
        <v>34</v>
      </c>
      <c r="F15" s="76" t="s">
        <v>319</v>
      </c>
      <c r="G15" s="27"/>
    </row>
    <row r="16" spans="2:7" x14ac:dyDescent="0.25">
      <c r="E16" s="45"/>
      <c r="F16" s="45"/>
      <c r="G16" s="27"/>
    </row>
    <row r="17" spans="5:7" x14ac:dyDescent="0.25">
      <c r="E17" s="146" t="s">
        <v>48</v>
      </c>
      <c r="F17" s="147"/>
      <c r="G17" s="27"/>
    </row>
    <row r="18" spans="5:7" x14ac:dyDescent="0.25">
      <c r="E18" s="63" t="s">
        <v>109</v>
      </c>
      <c r="F18" s="77" t="s">
        <v>321</v>
      </c>
      <c r="G18" s="27"/>
    </row>
    <row r="19" spans="5:7" x14ac:dyDescent="0.25">
      <c r="E19" s="64" t="s">
        <v>31</v>
      </c>
      <c r="F19" s="76" t="s">
        <v>126</v>
      </c>
      <c r="G19" s="27"/>
    </row>
    <row r="20" spans="5:7" x14ac:dyDescent="0.25">
      <c r="E20" s="64" t="s">
        <v>32</v>
      </c>
      <c r="F20" s="76" t="s">
        <v>127</v>
      </c>
      <c r="G20" s="27"/>
    </row>
    <row r="21" spans="5:7" x14ac:dyDescent="0.25">
      <c r="E21" s="64" t="s">
        <v>33</v>
      </c>
      <c r="F21" s="76" t="s">
        <v>128</v>
      </c>
      <c r="G21" s="27"/>
    </row>
    <row r="22" spans="5:7" x14ac:dyDescent="0.25">
      <c r="E22" s="64" t="s">
        <v>34</v>
      </c>
      <c r="F22" s="76" t="s">
        <v>320</v>
      </c>
      <c r="G22" s="27"/>
    </row>
    <row r="23" spans="5:7" x14ac:dyDescent="0.25">
      <c r="E23" s="45"/>
      <c r="F23" s="45"/>
      <c r="G23" s="29"/>
    </row>
    <row r="24" spans="5:7" x14ac:dyDescent="0.25">
      <c r="E24" s="146" t="s">
        <v>29</v>
      </c>
      <c r="F24" s="147"/>
      <c r="G24" s="29"/>
    </row>
    <row r="25" spans="5:7" x14ac:dyDescent="0.25">
      <c r="E25" s="63" t="s">
        <v>109</v>
      </c>
      <c r="F25" s="74" t="s">
        <v>132</v>
      </c>
      <c r="G25" s="29"/>
    </row>
    <row r="26" spans="5:7" x14ac:dyDescent="0.25">
      <c r="E26" s="64" t="s">
        <v>31</v>
      </c>
      <c r="F26" s="75" t="s">
        <v>322</v>
      </c>
      <c r="G26" s="29"/>
    </row>
    <row r="27" spans="5:7" x14ac:dyDescent="0.25">
      <c r="E27" s="64" t="s">
        <v>32</v>
      </c>
      <c r="F27" s="75" t="s">
        <v>133</v>
      </c>
      <c r="G27" s="29"/>
    </row>
    <row r="28" spans="5:7" x14ac:dyDescent="0.25">
      <c r="E28" s="64" t="s">
        <v>33</v>
      </c>
      <c r="F28" s="75" t="s">
        <v>134</v>
      </c>
      <c r="G28" s="29"/>
    </row>
    <row r="29" spans="5:7" x14ac:dyDescent="0.25">
      <c r="E29" s="64" t="s">
        <v>34</v>
      </c>
      <c r="F29" s="76"/>
      <c r="G29" s="29"/>
    </row>
    <row r="30" spans="5:7" x14ac:dyDescent="0.25">
      <c r="E30" s="45"/>
      <c r="F30" s="45"/>
      <c r="G30" s="27"/>
    </row>
    <row r="31" spans="5:7" x14ac:dyDescent="0.25">
      <c r="E31" s="146" t="s">
        <v>30</v>
      </c>
      <c r="F31" s="147"/>
    </row>
    <row r="32" spans="5:7" x14ac:dyDescent="0.25">
      <c r="E32" s="63" t="s">
        <v>109</v>
      </c>
      <c r="F32" s="75" t="s">
        <v>130</v>
      </c>
    </row>
    <row r="33" spans="5:6" x14ac:dyDescent="0.25">
      <c r="E33" s="64" t="s">
        <v>31</v>
      </c>
      <c r="F33" s="78" t="s">
        <v>129</v>
      </c>
    </row>
    <row r="34" spans="5:6" x14ac:dyDescent="0.25">
      <c r="E34" s="64" t="s">
        <v>32</v>
      </c>
      <c r="F34" s="75" t="s">
        <v>185</v>
      </c>
    </row>
    <row r="35" spans="5:6" x14ac:dyDescent="0.25">
      <c r="E35" s="64" t="s">
        <v>33</v>
      </c>
      <c r="F35" s="76" t="s">
        <v>323</v>
      </c>
    </row>
    <row r="36" spans="5:6" x14ac:dyDescent="0.25">
      <c r="E36" s="64" t="s">
        <v>34</v>
      </c>
      <c r="F36" s="76"/>
    </row>
    <row r="37" spans="5:6" x14ac:dyDescent="0.25">
      <c r="E37" s="45"/>
      <c r="F37" s="45"/>
    </row>
    <row r="38" spans="5:6" x14ac:dyDescent="0.25">
      <c r="E38" s="146" t="s">
        <v>46</v>
      </c>
      <c r="F38" s="147"/>
    </row>
    <row r="39" spans="5:6" x14ac:dyDescent="0.25">
      <c r="E39" s="63" t="s">
        <v>109</v>
      </c>
      <c r="F39" s="74" t="s">
        <v>135</v>
      </c>
    </row>
    <row r="40" spans="5:6" x14ac:dyDescent="0.25">
      <c r="E40" s="64" t="s">
        <v>31</v>
      </c>
      <c r="F40" s="75" t="s">
        <v>191</v>
      </c>
    </row>
    <row r="41" spans="5:6" x14ac:dyDescent="0.25">
      <c r="E41" s="64" t="s">
        <v>32</v>
      </c>
      <c r="F41" s="75" t="s">
        <v>324</v>
      </c>
    </row>
    <row r="42" spans="5:6" x14ac:dyDescent="0.25">
      <c r="E42" s="64" t="s">
        <v>33</v>
      </c>
      <c r="F42" s="75" t="s">
        <v>192</v>
      </c>
    </row>
    <row r="43" spans="5:6" x14ac:dyDescent="0.25">
      <c r="E43" s="64" t="s">
        <v>34</v>
      </c>
      <c r="F43" s="76"/>
    </row>
  </sheetData>
  <sheetProtection formatCells="0" formatColumns="0" formatRows="0"/>
  <mergeCells count="7">
    <mergeCell ref="E24:F24"/>
    <mergeCell ref="E31:F31"/>
    <mergeCell ref="E38:F38"/>
    <mergeCell ref="B1:C2"/>
    <mergeCell ref="E3:F3"/>
    <mergeCell ref="E10:F10"/>
    <mergeCell ref="E17:F17"/>
  </mergeCells>
  <pageMargins left="0.7" right="0.7" top="0.75" bottom="0.75" header="0.3" footer="0.3"/>
  <pageSetup paperSize="17" scale="110" orientation="landscape" r:id="rId1"/>
  <colBreaks count="1" manualBreakCount="1">
    <brk id="4" max="44" man="1"/>
  </colBreaks>
  <ignoredErrors>
    <ignoredError sqref="E4:E8 E11:E15 E18:E22 E25:E29 E32:E36 E39:E4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K23"/>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111</v>
      </c>
    </row>
    <row r="3" spans="2:11" ht="16.5" customHeight="1" x14ac:dyDescent="0.25">
      <c r="B3" s="149" t="s">
        <v>187</v>
      </c>
    </row>
    <row r="4" spans="2:11" ht="75.75" customHeight="1" thickBot="1" x14ac:dyDescent="0.3">
      <c r="B4" s="149"/>
    </row>
    <row r="5" spans="2:11" ht="30.75" thickBot="1" x14ac:dyDescent="0.3">
      <c r="B5" s="149"/>
      <c r="C5" s="21"/>
      <c r="D5" s="119" t="s">
        <v>35</v>
      </c>
      <c r="E5" s="43" t="s">
        <v>79</v>
      </c>
      <c r="F5" s="43" t="s">
        <v>80</v>
      </c>
      <c r="G5" s="43" t="s">
        <v>82</v>
      </c>
      <c r="H5" s="43" t="s">
        <v>83</v>
      </c>
      <c r="I5" s="43" t="s">
        <v>74</v>
      </c>
      <c r="J5" s="43" t="s">
        <v>84</v>
      </c>
      <c r="K5" s="44" t="s">
        <v>85</v>
      </c>
    </row>
    <row r="6" spans="2:11" ht="30" x14ac:dyDescent="0.25">
      <c r="B6" s="149"/>
      <c r="C6" s="22"/>
      <c r="D6" s="67" t="s">
        <v>154</v>
      </c>
      <c r="E6" s="120" t="s">
        <v>37</v>
      </c>
      <c r="F6" s="120" t="s">
        <v>204</v>
      </c>
      <c r="G6" s="120" t="s">
        <v>193</v>
      </c>
      <c r="H6" s="120" t="s">
        <v>94</v>
      </c>
      <c r="I6" s="120" t="s">
        <v>77</v>
      </c>
      <c r="J6" s="120" t="s">
        <v>422</v>
      </c>
      <c r="K6" s="120" t="s">
        <v>426</v>
      </c>
    </row>
    <row r="7" spans="2:11" ht="30" x14ac:dyDescent="0.25">
      <c r="B7" s="149"/>
      <c r="C7" s="22"/>
      <c r="D7" s="69" t="s">
        <v>155</v>
      </c>
      <c r="E7" s="70" t="s">
        <v>26</v>
      </c>
      <c r="F7" s="70" t="s">
        <v>81</v>
      </c>
      <c r="G7" s="70" t="s">
        <v>410</v>
      </c>
      <c r="H7" s="70" t="s">
        <v>92</v>
      </c>
      <c r="I7" s="70" t="s">
        <v>78</v>
      </c>
      <c r="J7" s="70" t="s">
        <v>386</v>
      </c>
      <c r="K7" s="70" t="s">
        <v>425</v>
      </c>
    </row>
    <row r="8" spans="2:11" ht="45" x14ac:dyDescent="0.25">
      <c r="B8" s="149"/>
      <c r="C8" s="22"/>
      <c r="D8" s="69" t="s">
        <v>167</v>
      </c>
      <c r="E8" s="70" t="s">
        <v>2</v>
      </c>
      <c r="F8" s="70" t="s">
        <v>81</v>
      </c>
      <c r="G8" s="70" t="s">
        <v>412</v>
      </c>
      <c r="H8" s="70" t="s">
        <v>90</v>
      </c>
      <c r="I8" s="70" t="s">
        <v>1</v>
      </c>
      <c r="J8" s="70" t="s">
        <v>338</v>
      </c>
      <c r="K8" s="70" t="s">
        <v>411</v>
      </c>
    </row>
    <row r="9" spans="2:11" ht="90" x14ac:dyDescent="0.25">
      <c r="B9" s="149"/>
      <c r="C9" s="22"/>
      <c r="D9" s="69" t="s">
        <v>176</v>
      </c>
      <c r="E9" s="70" t="s">
        <v>38</v>
      </c>
      <c r="F9" s="70" t="s">
        <v>38</v>
      </c>
      <c r="G9" s="70" t="s">
        <v>340</v>
      </c>
      <c r="H9" s="70" t="s">
        <v>94</v>
      </c>
      <c r="I9" s="70" t="s">
        <v>76</v>
      </c>
      <c r="J9" s="70" t="s">
        <v>423</v>
      </c>
      <c r="K9" s="70" t="s">
        <v>342</v>
      </c>
    </row>
    <row r="10" spans="2:11" ht="60" x14ac:dyDescent="0.25">
      <c r="B10" s="149"/>
      <c r="C10" s="22"/>
      <c r="D10" s="69" t="s">
        <v>407</v>
      </c>
      <c r="E10" s="70" t="s">
        <v>26</v>
      </c>
      <c r="F10" s="70" t="s">
        <v>1</v>
      </c>
      <c r="G10" s="70" t="s">
        <v>415</v>
      </c>
      <c r="H10" s="70" t="s">
        <v>92</v>
      </c>
      <c r="I10" s="70" t="s">
        <v>77</v>
      </c>
      <c r="J10" s="70" t="s">
        <v>291</v>
      </c>
      <c r="K10" s="70" t="s">
        <v>424</v>
      </c>
    </row>
    <row r="11" spans="2:11" ht="90" x14ac:dyDescent="0.25">
      <c r="B11" s="149"/>
      <c r="C11" s="22"/>
      <c r="D11" s="69" t="s">
        <v>292</v>
      </c>
      <c r="E11" s="70" t="s">
        <v>204</v>
      </c>
      <c r="F11" s="70" t="s">
        <v>26</v>
      </c>
      <c r="G11" s="70" t="s">
        <v>374</v>
      </c>
      <c r="H11" s="70" t="s">
        <v>94</v>
      </c>
      <c r="I11" s="70" t="s">
        <v>78</v>
      </c>
      <c r="J11" s="70" t="s">
        <v>375</v>
      </c>
      <c r="K11" s="70" t="s">
        <v>427</v>
      </c>
    </row>
    <row r="12" spans="2:11" ht="120" x14ac:dyDescent="0.25">
      <c r="B12" s="149"/>
      <c r="D12" s="69" t="s">
        <v>293</v>
      </c>
      <c r="E12" s="70" t="s">
        <v>1</v>
      </c>
      <c r="F12" s="70" t="s">
        <v>26</v>
      </c>
      <c r="G12" s="70" t="s">
        <v>429</v>
      </c>
      <c r="H12" s="70" t="s">
        <v>230</v>
      </c>
      <c r="I12" s="70"/>
      <c r="J12" s="70" t="s">
        <v>294</v>
      </c>
      <c r="K12" s="70" t="s">
        <v>428</v>
      </c>
    </row>
    <row r="13" spans="2:11" ht="60" x14ac:dyDescent="0.25">
      <c r="B13" s="149"/>
      <c r="D13" s="69" t="s">
        <v>295</v>
      </c>
      <c r="E13" s="70" t="s">
        <v>37</v>
      </c>
      <c r="F13" s="70" t="s">
        <v>1</v>
      </c>
      <c r="G13" s="70" t="s">
        <v>413</v>
      </c>
      <c r="H13" s="70" t="s">
        <v>230</v>
      </c>
      <c r="I13" s="70" t="s">
        <v>37</v>
      </c>
      <c r="J13" s="70" t="s">
        <v>78</v>
      </c>
      <c r="K13" s="70" t="s">
        <v>218</v>
      </c>
    </row>
    <row r="14" spans="2:11" ht="60" x14ac:dyDescent="0.25">
      <c r="B14" s="149"/>
      <c r="D14" s="69" t="s">
        <v>296</v>
      </c>
      <c r="E14" s="70" t="s">
        <v>297</v>
      </c>
      <c r="F14" s="70" t="s">
        <v>26</v>
      </c>
      <c r="G14" s="70" t="s">
        <v>430</v>
      </c>
      <c r="H14" s="70" t="s">
        <v>2</v>
      </c>
      <c r="I14" s="70" t="s">
        <v>1</v>
      </c>
      <c r="J14" s="70" t="s">
        <v>298</v>
      </c>
      <c r="K14" s="70" t="s">
        <v>299</v>
      </c>
    </row>
    <row r="15" spans="2:11" ht="45" x14ac:dyDescent="0.25">
      <c r="B15" s="149"/>
      <c r="D15" s="69" t="s">
        <v>300</v>
      </c>
      <c r="E15" s="70" t="s">
        <v>1</v>
      </c>
      <c r="F15" s="70" t="s">
        <v>1</v>
      </c>
      <c r="G15" s="70" t="s">
        <v>301</v>
      </c>
      <c r="H15" s="70" t="s">
        <v>230</v>
      </c>
      <c r="I15" s="70" t="s">
        <v>1</v>
      </c>
      <c r="J15" s="70" t="s">
        <v>431</v>
      </c>
      <c r="K15" s="70" t="s">
        <v>218</v>
      </c>
    </row>
    <row r="16" spans="2:11" ht="30" x14ac:dyDescent="0.25">
      <c r="B16" s="149"/>
      <c r="D16" s="69" t="s">
        <v>302</v>
      </c>
      <c r="E16" s="70" t="s">
        <v>1</v>
      </c>
      <c r="F16" s="70" t="s">
        <v>1</v>
      </c>
      <c r="G16" s="70" t="s">
        <v>303</v>
      </c>
      <c r="H16" s="70" t="s">
        <v>230</v>
      </c>
      <c r="I16" s="70" t="s">
        <v>1</v>
      </c>
      <c r="J16" s="70" t="s">
        <v>432</v>
      </c>
      <c r="K16" s="70" t="s">
        <v>218</v>
      </c>
    </row>
    <row r="17" spans="2:11" ht="45" x14ac:dyDescent="0.25">
      <c r="B17" s="149"/>
      <c r="D17" s="69" t="s">
        <v>304</v>
      </c>
      <c r="E17" s="70" t="s">
        <v>1</v>
      </c>
      <c r="F17" s="70" t="s">
        <v>1</v>
      </c>
      <c r="G17" s="70" t="s">
        <v>303</v>
      </c>
      <c r="H17" s="70" t="s">
        <v>230</v>
      </c>
      <c r="I17" s="70" t="s">
        <v>1</v>
      </c>
      <c r="J17" s="70" t="s">
        <v>433</v>
      </c>
      <c r="K17" s="70" t="s">
        <v>218</v>
      </c>
    </row>
    <row r="18" spans="2:11" ht="285" x14ac:dyDescent="0.25">
      <c r="B18" s="149"/>
      <c r="D18" s="69" t="s">
        <v>409</v>
      </c>
      <c r="E18" s="70" t="s">
        <v>1</v>
      </c>
      <c r="F18" s="70" t="s">
        <v>1</v>
      </c>
      <c r="G18" s="70" t="s">
        <v>414</v>
      </c>
      <c r="H18" s="70" t="s">
        <v>95</v>
      </c>
      <c r="I18" s="70" t="s">
        <v>77</v>
      </c>
      <c r="J18" s="70"/>
      <c r="K18" s="70" t="s">
        <v>305</v>
      </c>
    </row>
    <row r="19" spans="2:11" ht="255" x14ac:dyDescent="0.25">
      <c r="B19" s="149"/>
      <c r="D19" s="69" t="s">
        <v>306</v>
      </c>
      <c r="E19" s="70" t="s">
        <v>204</v>
      </c>
      <c r="F19" s="70" t="s">
        <v>39</v>
      </c>
      <c r="G19" s="70" t="s">
        <v>325</v>
      </c>
      <c r="H19" s="70" t="s">
        <v>92</v>
      </c>
      <c r="I19" s="70" t="s">
        <v>77</v>
      </c>
      <c r="J19" s="70"/>
      <c r="K19" s="70" t="s">
        <v>307</v>
      </c>
    </row>
    <row r="20" spans="2:11" ht="75.75" thickBot="1" x14ac:dyDescent="0.3">
      <c r="B20" s="149"/>
      <c r="D20" s="71" t="s">
        <v>308</v>
      </c>
      <c r="E20" s="72" t="s">
        <v>1</v>
      </c>
      <c r="F20" s="72" t="s">
        <v>1</v>
      </c>
      <c r="G20" s="72" t="s">
        <v>434</v>
      </c>
      <c r="H20" s="72" t="s">
        <v>92</v>
      </c>
      <c r="I20" s="72" t="s">
        <v>77</v>
      </c>
      <c r="J20" s="72" t="s">
        <v>435</v>
      </c>
      <c r="K20" s="72" t="s">
        <v>309</v>
      </c>
    </row>
    <row r="21" spans="2:11" x14ac:dyDescent="0.25">
      <c r="B21" s="149"/>
    </row>
    <row r="22" spans="2:11" x14ac:dyDescent="0.25">
      <c r="B22" s="149"/>
    </row>
    <row r="23" spans="2:11" x14ac:dyDescent="0.25">
      <c r="B23" s="149"/>
    </row>
  </sheetData>
  <sheetProtection selectLockedCells="1"/>
  <mergeCells count="1">
    <mergeCell ref="B3:B23"/>
  </mergeCells>
  <dataValidations count="3">
    <dataValidation type="list" allowBlank="1" showInputMessage="1" showErrorMessage="1" sqref="E6:F20">
      <formula1>Scales</formula1>
    </dataValidation>
    <dataValidation type="list" allowBlank="1" showInputMessage="1" showErrorMessage="1" sqref="I6:I20">
      <formula1>ControlEffect</formula1>
    </dataValidation>
    <dataValidation type="list" allowBlank="1" showInputMessage="1" showErrorMessage="1" sqref="H6:H20">
      <formula1>ControlFreq</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2:K20"/>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112</v>
      </c>
    </row>
    <row r="3" spans="2:11" ht="16.5" customHeight="1" x14ac:dyDescent="0.25">
      <c r="B3" s="149" t="s">
        <v>187</v>
      </c>
    </row>
    <row r="4" spans="2:11" ht="75.75" customHeight="1" thickBot="1" x14ac:dyDescent="0.3">
      <c r="B4" s="149"/>
    </row>
    <row r="5" spans="2:11" ht="30.75" thickBot="1" x14ac:dyDescent="0.3">
      <c r="B5" s="149"/>
      <c r="C5" s="21"/>
      <c r="D5" s="41" t="s">
        <v>45</v>
      </c>
      <c r="E5" s="42" t="s">
        <v>79</v>
      </c>
      <c r="F5" s="42" t="s">
        <v>80</v>
      </c>
      <c r="G5" s="42" t="s">
        <v>82</v>
      </c>
      <c r="H5" s="43" t="s">
        <v>83</v>
      </c>
      <c r="I5" s="43" t="s">
        <v>74</v>
      </c>
      <c r="J5" s="43" t="s">
        <v>84</v>
      </c>
      <c r="K5" s="44" t="s">
        <v>85</v>
      </c>
    </row>
    <row r="6" spans="2:11" ht="30" x14ac:dyDescent="0.25">
      <c r="B6" s="149"/>
      <c r="C6" s="22"/>
      <c r="D6" s="67" t="s">
        <v>208</v>
      </c>
      <c r="E6" s="120" t="s">
        <v>37</v>
      </c>
      <c r="F6" s="120" t="s">
        <v>209</v>
      </c>
      <c r="G6" s="120" t="s">
        <v>395</v>
      </c>
      <c r="H6" s="120" t="s">
        <v>95</v>
      </c>
      <c r="I6" s="120" t="s">
        <v>76</v>
      </c>
      <c r="J6" s="120" t="s">
        <v>422</v>
      </c>
      <c r="K6" s="68" t="s">
        <v>335</v>
      </c>
    </row>
    <row r="7" spans="2:11" ht="60" x14ac:dyDescent="0.25">
      <c r="B7" s="149"/>
      <c r="C7" s="22"/>
      <c r="D7" s="69" t="s">
        <v>210</v>
      </c>
      <c r="E7" s="70" t="s">
        <v>26</v>
      </c>
      <c r="F7" s="70" t="s">
        <v>2</v>
      </c>
      <c r="G7" s="70" t="s">
        <v>336</v>
      </c>
      <c r="H7" s="70" t="s">
        <v>92</v>
      </c>
      <c r="I7" s="70" t="s">
        <v>78</v>
      </c>
      <c r="J7" s="70" t="s">
        <v>386</v>
      </c>
      <c r="K7" s="70" t="s">
        <v>218</v>
      </c>
    </row>
    <row r="8" spans="2:11" ht="105" x14ac:dyDescent="0.25">
      <c r="B8" s="149"/>
      <c r="C8" s="22"/>
      <c r="D8" s="73" t="s">
        <v>174</v>
      </c>
      <c r="E8" s="70" t="s">
        <v>38</v>
      </c>
      <c r="F8" s="70" t="s">
        <v>38</v>
      </c>
      <c r="G8" s="70" t="s">
        <v>388</v>
      </c>
      <c r="H8" s="70" t="s">
        <v>95</v>
      </c>
      <c r="I8" s="70" t="s">
        <v>76</v>
      </c>
      <c r="J8" s="70" t="s">
        <v>387</v>
      </c>
      <c r="K8" s="70" t="s">
        <v>184</v>
      </c>
    </row>
    <row r="9" spans="2:11" ht="60" x14ac:dyDescent="0.25">
      <c r="B9" s="149"/>
      <c r="C9" s="22"/>
      <c r="D9" s="73" t="s">
        <v>211</v>
      </c>
      <c r="E9" s="70" t="s">
        <v>2</v>
      </c>
      <c r="F9" s="70" t="s">
        <v>2</v>
      </c>
      <c r="G9" s="70" t="s">
        <v>337</v>
      </c>
      <c r="H9" s="70" t="s">
        <v>90</v>
      </c>
      <c r="I9" s="70" t="s">
        <v>1</v>
      </c>
      <c r="J9" s="70" t="s">
        <v>338</v>
      </c>
      <c r="K9" s="70" t="s">
        <v>184</v>
      </c>
    </row>
    <row r="10" spans="2:11" ht="75" x14ac:dyDescent="0.25">
      <c r="B10" s="149"/>
      <c r="C10" s="22"/>
      <c r="D10" s="73" t="s">
        <v>212</v>
      </c>
      <c r="E10" s="70" t="s">
        <v>39</v>
      </c>
      <c r="F10" s="70" t="s">
        <v>39</v>
      </c>
      <c r="G10" s="70" t="s">
        <v>389</v>
      </c>
      <c r="H10" s="70" t="s">
        <v>95</v>
      </c>
      <c r="I10" s="70" t="s">
        <v>1</v>
      </c>
      <c r="J10" s="70" t="s">
        <v>339</v>
      </c>
      <c r="K10" s="70" t="s">
        <v>184</v>
      </c>
    </row>
    <row r="11" spans="2:11" ht="45" x14ac:dyDescent="0.25">
      <c r="B11" s="149"/>
      <c r="C11" s="22"/>
      <c r="D11" s="73" t="s">
        <v>213</v>
      </c>
      <c r="E11" s="70" t="s">
        <v>1</v>
      </c>
      <c r="F11" s="70" t="s">
        <v>1</v>
      </c>
      <c r="G11" s="70" t="s">
        <v>404</v>
      </c>
      <c r="H11" s="70" t="s">
        <v>214</v>
      </c>
      <c r="I11" s="70" t="s">
        <v>1</v>
      </c>
      <c r="J11" s="70" t="s">
        <v>215</v>
      </c>
      <c r="K11" s="70" t="s">
        <v>342</v>
      </c>
    </row>
    <row r="12" spans="2:11" ht="90" x14ac:dyDescent="0.25">
      <c r="B12" s="149"/>
      <c r="D12" s="73" t="s">
        <v>216</v>
      </c>
      <c r="E12" s="70" t="s">
        <v>26</v>
      </c>
      <c r="F12" s="70" t="s">
        <v>1</v>
      </c>
      <c r="G12" s="70" t="s">
        <v>406</v>
      </c>
      <c r="H12" s="70" t="s">
        <v>92</v>
      </c>
      <c r="I12" s="70" t="s">
        <v>1</v>
      </c>
      <c r="J12" s="70" t="s">
        <v>217</v>
      </c>
      <c r="K12" s="70" t="s">
        <v>405</v>
      </c>
    </row>
    <row r="13" spans="2:11" ht="45" x14ac:dyDescent="0.25">
      <c r="B13" s="149"/>
      <c r="D13" s="73" t="s">
        <v>219</v>
      </c>
      <c r="E13" s="70" t="s">
        <v>1</v>
      </c>
      <c r="F13" s="70" t="s">
        <v>38</v>
      </c>
      <c r="G13" s="70" t="s">
        <v>378</v>
      </c>
      <c r="H13" s="70" t="s">
        <v>96</v>
      </c>
      <c r="I13" s="70" t="s">
        <v>77</v>
      </c>
      <c r="J13" s="70" t="s">
        <v>341</v>
      </c>
      <c r="K13" s="70" t="s">
        <v>352</v>
      </c>
    </row>
    <row r="14" spans="2:11" ht="30" x14ac:dyDescent="0.25">
      <c r="B14" s="149"/>
      <c r="D14" s="69" t="s">
        <v>169</v>
      </c>
      <c r="E14" s="70" t="s">
        <v>1</v>
      </c>
      <c r="F14" s="70" t="s">
        <v>1</v>
      </c>
      <c r="G14" s="70" t="s">
        <v>379</v>
      </c>
      <c r="H14" s="70" t="s">
        <v>94</v>
      </c>
      <c r="I14" s="70" t="s">
        <v>76</v>
      </c>
      <c r="J14" s="70" t="s">
        <v>380</v>
      </c>
      <c r="K14" s="70" t="s">
        <v>367</v>
      </c>
    </row>
    <row r="15" spans="2:11" ht="150" x14ac:dyDescent="0.25">
      <c r="B15" s="149"/>
      <c r="D15" s="69" t="s">
        <v>220</v>
      </c>
      <c r="E15" s="70" t="s">
        <v>204</v>
      </c>
      <c r="F15" s="70" t="s">
        <v>26</v>
      </c>
      <c r="G15" s="70" t="s">
        <v>221</v>
      </c>
      <c r="H15" s="70" t="s">
        <v>90</v>
      </c>
      <c r="I15" s="70" t="s">
        <v>76</v>
      </c>
      <c r="J15" s="70" t="s">
        <v>222</v>
      </c>
      <c r="K15" s="70" t="s">
        <v>223</v>
      </c>
    </row>
    <row r="16" spans="2:11" ht="45" x14ac:dyDescent="0.25">
      <c r="B16" s="149"/>
      <c r="D16" s="69" t="s">
        <v>224</v>
      </c>
      <c r="E16" s="70" t="s">
        <v>1</v>
      </c>
      <c r="F16" s="70" t="s">
        <v>1</v>
      </c>
      <c r="G16" s="70" t="s">
        <v>436</v>
      </c>
      <c r="H16" s="70" t="s">
        <v>2</v>
      </c>
      <c r="I16" s="70" t="s">
        <v>1</v>
      </c>
      <c r="J16" s="70" t="s">
        <v>225</v>
      </c>
      <c r="K16" s="70" t="s">
        <v>226</v>
      </c>
    </row>
    <row r="17" spans="2:11" x14ac:dyDescent="0.25">
      <c r="B17" s="149"/>
      <c r="D17" s="69"/>
      <c r="E17" s="70"/>
      <c r="F17" s="70"/>
      <c r="G17" s="70"/>
      <c r="H17" s="70"/>
      <c r="I17" s="70"/>
      <c r="J17" s="70"/>
      <c r="K17" s="70"/>
    </row>
    <row r="18" spans="2:11" ht="15.75" customHeight="1" x14ac:dyDescent="0.25">
      <c r="B18" s="149"/>
      <c r="D18" s="69"/>
      <c r="E18" s="70"/>
      <c r="F18" s="70"/>
      <c r="G18" s="70"/>
      <c r="H18" s="70"/>
      <c r="I18" s="70"/>
      <c r="J18" s="70"/>
      <c r="K18" s="70"/>
    </row>
    <row r="19" spans="2:11" x14ac:dyDescent="0.25">
      <c r="B19" s="149"/>
      <c r="D19" s="69"/>
      <c r="E19" s="70"/>
      <c r="F19" s="70"/>
      <c r="G19" s="70"/>
      <c r="H19" s="70"/>
      <c r="I19" s="70"/>
      <c r="J19" s="70"/>
      <c r="K19" s="70"/>
    </row>
    <row r="20" spans="2:11" ht="15.75" thickBot="1" x14ac:dyDescent="0.3">
      <c r="B20" s="149"/>
      <c r="D20" s="71"/>
      <c r="E20" s="72"/>
      <c r="F20" s="72"/>
      <c r="G20" s="72"/>
      <c r="H20" s="72"/>
      <c r="I20" s="72"/>
      <c r="J20" s="72"/>
      <c r="K20" s="72"/>
    </row>
  </sheetData>
  <sheetProtection selectLockedCells="1"/>
  <mergeCells count="1">
    <mergeCell ref="B3:B20"/>
  </mergeCells>
  <dataValidations count="3">
    <dataValidation type="list" allowBlank="1" showInputMessage="1" showErrorMessage="1" sqref="E6:F20">
      <formula1>Scales</formula1>
    </dataValidation>
    <dataValidation type="list" allowBlank="1" showInputMessage="1" showErrorMessage="1" sqref="H6:H20">
      <formula1>ControlFreq</formula1>
    </dataValidation>
    <dataValidation type="list" allowBlank="1" showInputMessage="1" showErrorMessage="1" sqref="I6:I20">
      <formula1>ControlEffect</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2:K20"/>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114</v>
      </c>
    </row>
    <row r="3" spans="2:11" ht="16.5" customHeight="1" x14ac:dyDescent="0.25">
      <c r="B3" s="149" t="s">
        <v>187</v>
      </c>
    </row>
    <row r="4" spans="2:11" ht="75.75" customHeight="1" thickBot="1" x14ac:dyDescent="0.3">
      <c r="B4" s="149"/>
    </row>
    <row r="5" spans="2:11" ht="30.75" thickBot="1" x14ac:dyDescent="0.3">
      <c r="B5" s="149"/>
      <c r="C5" s="21"/>
      <c r="D5" s="41" t="s">
        <v>49</v>
      </c>
      <c r="E5" s="42" t="s">
        <v>79</v>
      </c>
      <c r="F5" s="42" t="s">
        <v>80</v>
      </c>
      <c r="G5" s="42" t="s">
        <v>82</v>
      </c>
      <c r="H5" s="43" t="s">
        <v>83</v>
      </c>
      <c r="I5" s="43" t="s">
        <v>74</v>
      </c>
      <c r="J5" s="43" t="s">
        <v>84</v>
      </c>
      <c r="K5" s="44" t="s">
        <v>85</v>
      </c>
    </row>
    <row r="6" spans="2:11" ht="60" x14ac:dyDescent="0.25">
      <c r="B6" s="149"/>
      <c r="C6" s="22"/>
      <c r="D6" s="67" t="s">
        <v>326</v>
      </c>
      <c r="E6" s="68" t="s">
        <v>39</v>
      </c>
      <c r="F6" s="68" t="s">
        <v>1</v>
      </c>
      <c r="G6" s="125" t="s">
        <v>450</v>
      </c>
      <c r="H6" s="120" t="s">
        <v>94</v>
      </c>
      <c r="I6" s="120" t="s">
        <v>1</v>
      </c>
      <c r="J6" s="125" t="s">
        <v>327</v>
      </c>
      <c r="K6" s="120" t="s">
        <v>329</v>
      </c>
    </row>
    <row r="7" spans="2:11" ht="45" x14ac:dyDescent="0.25">
      <c r="B7" s="149"/>
      <c r="C7" s="22"/>
      <c r="D7" s="73" t="s">
        <v>171</v>
      </c>
      <c r="E7" s="70" t="s">
        <v>1</v>
      </c>
      <c r="F7" s="70" t="s">
        <v>37</v>
      </c>
      <c r="G7" s="123" t="s">
        <v>451</v>
      </c>
      <c r="H7" s="70" t="s">
        <v>96</v>
      </c>
      <c r="I7" s="70" t="s">
        <v>77</v>
      </c>
      <c r="J7" s="123" t="s">
        <v>439</v>
      </c>
      <c r="K7" s="70" t="s">
        <v>329</v>
      </c>
    </row>
    <row r="8" spans="2:11" ht="75" x14ac:dyDescent="0.25">
      <c r="B8" s="149"/>
      <c r="C8" s="22"/>
      <c r="D8" s="73" t="s">
        <v>267</v>
      </c>
      <c r="E8" s="70" t="s">
        <v>1</v>
      </c>
      <c r="F8" s="70" t="s">
        <v>38</v>
      </c>
      <c r="G8" s="123" t="s">
        <v>437</v>
      </c>
      <c r="H8" s="70" t="s">
        <v>96</v>
      </c>
      <c r="I8" s="70" t="s">
        <v>78</v>
      </c>
      <c r="J8" s="123" t="s">
        <v>440</v>
      </c>
      <c r="K8" s="70" t="s">
        <v>328</v>
      </c>
    </row>
    <row r="9" spans="2:11" ht="60" x14ac:dyDescent="0.25">
      <c r="B9" s="149"/>
      <c r="C9" s="22"/>
      <c r="D9" s="73" t="s">
        <v>268</v>
      </c>
      <c r="E9" s="70" t="s">
        <v>26</v>
      </c>
      <c r="F9" s="70" t="s">
        <v>26</v>
      </c>
      <c r="G9" s="123" t="s">
        <v>452</v>
      </c>
      <c r="H9" s="70" t="s">
        <v>90</v>
      </c>
      <c r="I9" s="70" t="s">
        <v>76</v>
      </c>
      <c r="J9" s="123" t="s">
        <v>330</v>
      </c>
      <c r="K9" s="70" t="s">
        <v>331</v>
      </c>
    </row>
    <row r="10" spans="2:11" ht="30" x14ac:dyDescent="0.25">
      <c r="B10" s="149"/>
      <c r="C10" s="22"/>
      <c r="D10" s="73" t="s">
        <v>269</v>
      </c>
      <c r="E10" s="70" t="s">
        <v>26</v>
      </c>
      <c r="F10" s="70" t="s">
        <v>26</v>
      </c>
      <c r="G10" s="123" t="s">
        <v>332</v>
      </c>
      <c r="H10" s="70" t="s">
        <v>95</v>
      </c>
      <c r="I10" s="70" t="s">
        <v>77</v>
      </c>
      <c r="J10" s="123" t="s">
        <v>333</v>
      </c>
      <c r="K10" s="70" t="s">
        <v>334</v>
      </c>
    </row>
    <row r="11" spans="2:11" ht="120" x14ac:dyDescent="0.25">
      <c r="B11" s="149"/>
      <c r="C11" s="22"/>
      <c r="D11" s="73" t="s">
        <v>270</v>
      </c>
      <c r="E11" s="70" t="s">
        <v>26</v>
      </c>
      <c r="F11" s="70" t="s">
        <v>37</v>
      </c>
      <c r="G11" s="123" t="s">
        <v>416</v>
      </c>
      <c r="H11" s="70" t="s">
        <v>95</v>
      </c>
      <c r="I11" s="70" t="s">
        <v>77</v>
      </c>
      <c r="J11" s="123"/>
      <c r="K11" s="70" t="s">
        <v>184</v>
      </c>
    </row>
    <row r="12" spans="2:11" ht="75" x14ac:dyDescent="0.25">
      <c r="B12" s="149"/>
      <c r="D12" s="73" t="s">
        <v>271</v>
      </c>
      <c r="E12" s="70" t="s">
        <v>204</v>
      </c>
      <c r="F12" s="70" t="s">
        <v>1</v>
      </c>
      <c r="G12" s="123" t="s">
        <v>272</v>
      </c>
      <c r="H12" s="70"/>
      <c r="I12" s="70"/>
      <c r="J12" s="123" t="s">
        <v>273</v>
      </c>
      <c r="K12" s="70" t="s">
        <v>274</v>
      </c>
    </row>
    <row r="13" spans="2:11" ht="105" x14ac:dyDescent="0.25">
      <c r="B13" s="149"/>
      <c r="D13" s="69" t="s">
        <v>172</v>
      </c>
      <c r="E13" s="70" t="s">
        <v>39</v>
      </c>
      <c r="F13" s="70" t="s">
        <v>1</v>
      </c>
      <c r="G13" s="123" t="s">
        <v>453</v>
      </c>
      <c r="H13" s="70" t="s">
        <v>94</v>
      </c>
      <c r="I13" s="70" t="s">
        <v>77</v>
      </c>
      <c r="J13" s="123" t="s">
        <v>438</v>
      </c>
      <c r="K13" s="70" t="s">
        <v>383</v>
      </c>
    </row>
    <row r="14" spans="2:11" ht="60" x14ac:dyDescent="0.25">
      <c r="B14" s="149"/>
      <c r="D14" s="69" t="s">
        <v>275</v>
      </c>
      <c r="E14" s="70" t="s">
        <v>1</v>
      </c>
      <c r="F14" s="70" t="s">
        <v>37</v>
      </c>
      <c r="G14" s="123" t="s">
        <v>417</v>
      </c>
      <c r="H14" s="70" t="s">
        <v>214</v>
      </c>
      <c r="I14" s="70" t="s">
        <v>1</v>
      </c>
      <c r="J14" s="123" t="s">
        <v>276</v>
      </c>
      <c r="K14" s="70" t="s">
        <v>277</v>
      </c>
    </row>
    <row r="15" spans="2:11" ht="45" x14ac:dyDescent="0.25">
      <c r="B15" s="149"/>
      <c r="D15" s="69" t="s">
        <v>167</v>
      </c>
      <c r="E15" s="70" t="s">
        <v>38</v>
      </c>
      <c r="F15" s="70" t="s">
        <v>37</v>
      </c>
      <c r="G15" s="123" t="s">
        <v>278</v>
      </c>
      <c r="H15" s="70" t="s">
        <v>91</v>
      </c>
      <c r="I15" s="70" t="s">
        <v>76</v>
      </c>
      <c r="J15" s="123" t="s">
        <v>279</v>
      </c>
      <c r="K15" s="70" t="s">
        <v>280</v>
      </c>
    </row>
    <row r="16" spans="2:11" ht="75" x14ac:dyDescent="0.25">
      <c r="B16" s="149"/>
      <c r="D16" s="69" t="s">
        <v>281</v>
      </c>
      <c r="E16" s="70" t="s">
        <v>37</v>
      </c>
      <c r="F16" s="70" t="s">
        <v>37</v>
      </c>
      <c r="G16" s="123" t="s">
        <v>384</v>
      </c>
      <c r="H16" s="70" t="s">
        <v>95</v>
      </c>
      <c r="I16" s="70" t="s">
        <v>78</v>
      </c>
      <c r="J16" s="123" t="s">
        <v>282</v>
      </c>
      <c r="K16" s="70" t="s">
        <v>385</v>
      </c>
    </row>
    <row r="17" spans="2:11" ht="60" x14ac:dyDescent="0.25">
      <c r="B17" s="149"/>
      <c r="D17" s="69" t="s">
        <v>283</v>
      </c>
      <c r="E17" s="70" t="s">
        <v>26</v>
      </c>
      <c r="F17" s="70" t="s">
        <v>209</v>
      </c>
      <c r="G17" s="123" t="s">
        <v>284</v>
      </c>
      <c r="H17" s="70" t="s">
        <v>96</v>
      </c>
      <c r="I17" s="70" t="s">
        <v>77</v>
      </c>
      <c r="J17" s="123" t="s">
        <v>285</v>
      </c>
      <c r="K17" s="70" t="s">
        <v>286</v>
      </c>
    </row>
    <row r="18" spans="2:11" ht="120" x14ac:dyDescent="0.25">
      <c r="B18" s="149"/>
      <c r="D18" s="69" t="s">
        <v>287</v>
      </c>
      <c r="E18" s="70" t="s">
        <v>204</v>
      </c>
      <c r="F18" s="70" t="s">
        <v>1</v>
      </c>
      <c r="G18" s="123" t="s">
        <v>288</v>
      </c>
      <c r="H18" s="70" t="s">
        <v>92</v>
      </c>
      <c r="I18" s="70" t="s">
        <v>76</v>
      </c>
      <c r="J18" s="123" t="s">
        <v>441</v>
      </c>
      <c r="K18" s="70" t="s">
        <v>235</v>
      </c>
    </row>
    <row r="19" spans="2:11" ht="60" x14ac:dyDescent="0.25">
      <c r="B19" s="149"/>
      <c r="D19" s="69" t="s">
        <v>289</v>
      </c>
      <c r="E19" s="70" t="s">
        <v>1</v>
      </c>
      <c r="F19" s="70" t="s">
        <v>1</v>
      </c>
      <c r="G19" s="123" t="s">
        <v>290</v>
      </c>
      <c r="H19" s="70" t="s">
        <v>92</v>
      </c>
      <c r="I19" s="70" t="s">
        <v>76</v>
      </c>
      <c r="J19" s="123" t="s">
        <v>442</v>
      </c>
      <c r="K19" s="70" t="s">
        <v>235</v>
      </c>
    </row>
    <row r="20" spans="2:11" ht="90.75" thickBot="1" x14ac:dyDescent="0.3">
      <c r="B20" s="149"/>
      <c r="D20" s="71" t="s">
        <v>173</v>
      </c>
      <c r="E20" s="72" t="s">
        <v>1</v>
      </c>
      <c r="F20" s="72" t="s">
        <v>38</v>
      </c>
      <c r="G20" s="126" t="s">
        <v>374</v>
      </c>
      <c r="H20" s="72" t="s">
        <v>94</v>
      </c>
      <c r="I20" s="72" t="s">
        <v>77</v>
      </c>
      <c r="J20" s="126" t="s">
        <v>443</v>
      </c>
      <c r="K20" s="72" t="s">
        <v>411</v>
      </c>
    </row>
  </sheetData>
  <sheetProtection selectLockedCells="1"/>
  <mergeCells count="1">
    <mergeCell ref="B3:B20"/>
  </mergeCells>
  <dataValidations count="3">
    <dataValidation type="list" allowBlank="1" showInputMessage="1" showErrorMessage="1" sqref="E6:F20">
      <formula1>Scales</formula1>
    </dataValidation>
    <dataValidation type="list" allowBlank="1" showInputMessage="1" showErrorMessage="1" sqref="H6:H20">
      <formula1>ControlFreq</formula1>
    </dataValidation>
    <dataValidation type="list" allowBlank="1" showInputMessage="1" showErrorMessage="1" sqref="I6:I20">
      <formula1>ControlEffect</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2:K23"/>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113</v>
      </c>
    </row>
    <row r="3" spans="2:11" ht="16.5" customHeight="1" x14ac:dyDescent="0.25">
      <c r="B3" s="149" t="s">
        <v>187</v>
      </c>
    </row>
    <row r="4" spans="2:11" ht="75.75" customHeight="1" thickBot="1" x14ac:dyDescent="0.3">
      <c r="B4" s="149"/>
    </row>
    <row r="5" spans="2:11" ht="30.75" thickBot="1" x14ac:dyDescent="0.3">
      <c r="B5" s="149"/>
      <c r="C5" s="21"/>
      <c r="D5" s="41" t="s">
        <v>43</v>
      </c>
      <c r="E5" s="42" t="s">
        <v>79</v>
      </c>
      <c r="F5" s="42" t="s">
        <v>80</v>
      </c>
      <c r="G5" s="42" t="s">
        <v>82</v>
      </c>
      <c r="H5" s="43" t="s">
        <v>83</v>
      </c>
      <c r="I5" s="43" t="s">
        <v>74</v>
      </c>
      <c r="J5" s="43" t="s">
        <v>84</v>
      </c>
      <c r="K5" s="44" t="s">
        <v>85</v>
      </c>
    </row>
    <row r="6" spans="2:11" ht="75" x14ac:dyDescent="0.25">
      <c r="B6" s="149"/>
      <c r="C6" s="22"/>
      <c r="D6" s="67" t="s">
        <v>227</v>
      </c>
      <c r="E6" s="68" t="s">
        <v>38</v>
      </c>
      <c r="F6" s="68" t="s">
        <v>37</v>
      </c>
      <c r="G6" s="81" t="s">
        <v>370</v>
      </c>
      <c r="H6" s="68" t="s">
        <v>95</v>
      </c>
      <c r="I6" s="68" t="s">
        <v>77</v>
      </c>
      <c r="J6" s="70" t="s">
        <v>369</v>
      </c>
      <c r="K6" s="68" t="s">
        <v>184</v>
      </c>
    </row>
    <row r="7" spans="2:11" ht="45" x14ac:dyDescent="0.25">
      <c r="B7" s="149"/>
      <c r="C7" s="22"/>
      <c r="D7" s="73" t="s">
        <v>228</v>
      </c>
      <c r="E7" s="70" t="s">
        <v>1</v>
      </c>
      <c r="F7" s="70" t="s">
        <v>26</v>
      </c>
      <c r="G7" s="70" t="s">
        <v>229</v>
      </c>
      <c r="H7" s="70" t="s">
        <v>230</v>
      </c>
      <c r="I7" s="70" t="s">
        <v>1</v>
      </c>
      <c r="J7" s="70" t="s">
        <v>231</v>
      </c>
      <c r="K7" s="68" t="s">
        <v>232</v>
      </c>
    </row>
    <row r="8" spans="2:11" ht="30" x14ac:dyDescent="0.25">
      <c r="B8" s="149"/>
      <c r="C8" s="22"/>
      <c r="D8" s="73" t="s">
        <v>371</v>
      </c>
      <c r="E8" s="70" t="s">
        <v>2</v>
      </c>
      <c r="F8" s="70" t="s">
        <v>38</v>
      </c>
      <c r="G8" s="70" t="s">
        <v>194</v>
      </c>
      <c r="H8" s="70" t="s">
        <v>94</v>
      </c>
      <c r="I8" s="70" t="s">
        <v>77</v>
      </c>
      <c r="J8" s="70" t="s">
        <v>372</v>
      </c>
      <c r="K8" s="68" t="s">
        <v>184</v>
      </c>
    </row>
    <row r="9" spans="2:11" ht="45" x14ac:dyDescent="0.25">
      <c r="B9" s="149"/>
      <c r="C9" s="22"/>
      <c r="D9" s="73" t="s">
        <v>408</v>
      </c>
      <c r="E9" s="70" t="s">
        <v>1</v>
      </c>
      <c r="F9" s="70" t="s">
        <v>1</v>
      </c>
      <c r="G9" s="70" t="s">
        <v>418</v>
      </c>
      <c r="H9" s="70" t="s">
        <v>95</v>
      </c>
      <c r="I9" s="70" t="s">
        <v>1</v>
      </c>
      <c r="J9" s="70" t="s">
        <v>419</v>
      </c>
      <c r="K9" s="68" t="s">
        <v>233</v>
      </c>
    </row>
    <row r="10" spans="2:11" ht="45" x14ac:dyDescent="0.25">
      <c r="B10" s="149"/>
      <c r="C10" s="22"/>
      <c r="D10" s="73" t="s">
        <v>175</v>
      </c>
      <c r="E10" s="70" t="s">
        <v>38</v>
      </c>
      <c r="F10" s="70" t="s">
        <v>38</v>
      </c>
      <c r="G10" s="70" t="s">
        <v>382</v>
      </c>
      <c r="H10" s="70" t="s">
        <v>94</v>
      </c>
      <c r="I10" s="70" t="s">
        <v>75</v>
      </c>
      <c r="J10" s="70" t="s">
        <v>390</v>
      </c>
      <c r="K10" s="70" t="s">
        <v>184</v>
      </c>
    </row>
    <row r="11" spans="2:11" ht="90" x14ac:dyDescent="0.25">
      <c r="B11" s="149"/>
      <c r="C11" s="22"/>
      <c r="D11" s="67" t="s">
        <v>234</v>
      </c>
      <c r="E11" s="70" t="s">
        <v>1</v>
      </c>
      <c r="F11" s="70" t="s">
        <v>2</v>
      </c>
      <c r="G11" s="70" t="s">
        <v>170</v>
      </c>
      <c r="H11" s="70" t="s">
        <v>93</v>
      </c>
      <c r="I11" s="70" t="s">
        <v>1</v>
      </c>
      <c r="J11" s="70" t="s">
        <v>381</v>
      </c>
      <c r="K11" s="70" t="s">
        <v>184</v>
      </c>
    </row>
    <row r="12" spans="2:11" ht="120" x14ac:dyDescent="0.25">
      <c r="B12" s="149"/>
      <c r="D12" s="73" t="s">
        <v>137</v>
      </c>
      <c r="E12" s="70" t="s">
        <v>37</v>
      </c>
      <c r="F12" s="70" t="s">
        <v>38</v>
      </c>
      <c r="G12" s="70" t="s">
        <v>402</v>
      </c>
      <c r="H12" s="70" t="s">
        <v>95</v>
      </c>
      <c r="I12" s="70" t="s">
        <v>77</v>
      </c>
      <c r="J12" s="70" t="s">
        <v>236</v>
      </c>
      <c r="K12" s="70" t="s">
        <v>198</v>
      </c>
    </row>
    <row r="13" spans="2:11" ht="90" x14ac:dyDescent="0.25">
      <c r="B13" s="149"/>
      <c r="D13" s="67" t="s">
        <v>237</v>
      </c>
      <c r="E13" s="70" t="s">
        <v>26</v>
      </c>
      <c r="F13" s="70" t="s">
        <v>26</v>
      </c>
      <c r="G13" s="70" t="s">
        <v>238</v>
      </c>
      <c r="H13" s="70" t="s">
        <v>239</v>
      </c>
      <c r="I13" s="70" t="s">
        <v>76</v>
      </c>
      <c r="J13" s="70" t="s">
        <v>240</v>
      </c>
      <c r="K13" s="70" t="s">
        <v>241</v>
      </c>
    </row>
    <row r="14" spans="2:11" ht="120" x14ac:dyDescent="0.25">
      <c r="B14" s="149"/>
      <c r="D14" s="73" t="s">
        <v>242</v>
      </c>
      <c r="E14" s="70" t="s">
        <v>1</v>
      </c>
      <c r="F14" s="70" t="s">
        <v>26</v>
      </c>
      <c r="G14" s="70" t="s">
        <v>243</v>
      </c>
      <c r="H14" s="70" t="s">
        <v>92</v>
      </c>
      <c r="I14" s="70" t="s">
        <v>1</v>
      </c>
      <c r="J14" s="70"/>
      <c r="K14" s="70" t="s">
        <v>244</v>
      </c>
    </row>
    <row r="15" spans="2:11" ht="45" x14ac:dyDescent="0.25">
      <c r="B15" s="149"/>
      <c r="D15" s="69" t="s">
        <v>138</v>
      </c>
      <c r="E15" s="70" t="s">
        <v>38</v>
      </c>
      <c r="F15" s="70" t="s">
        <v>39</v>
      </c>
      <c r="G15" s="70" t="s">
        <v>181</v>
      </c>
      <c r="H15" s="70" t="s">
        <v>95</v>
      </c>
      <c r="I15" s="70" t="s">
        <v>77</v>
      </c>
      <c r="J15" s="70" t="s">
        <v>245</v>
      </c>
      <c r="K15" s="70" t="s">
        <v>349</v>
      </c>
    </row>
    <row r="16" spans="2:11" ht="105" x14ac:dyDescent="0.25">
      <c r="B16" s="149"/>
      <c r="D16" s="69" t="s">
        <v>246</v>
      </c>
      <c r="E16" s="70" t="s">
        <v>38</v>
      </c>
      <c r="F16" s="70" t="s">
        <v>38</v>
      </c>
      <c r="G16" s="70" t="s">
        <v>247</v>
      </c>
      <c r="H16" s="70" t="s">
        <v>89</v>
      </c>
      <c r="I16" s="70" t="s">
        <v>1</v>
      </c>
      <c r="J16" s="70" t="s">
        <v>445</v>
      </c>
      <c r="K16" s="70" t="s">
        <v>444</v>
      </c>
    </row>
    <row r="17" spans="2:11" ht="120" x14ac:dyDescent="0.25">
      <c r="B17" s="149"/>
      <c r="D17" s="69" t="s">
        <v>248</v>
      </c>
      <c r="E17" s="70" t="s">
        <v>26</v>
      </c>
      <c r="F17" s="70" t="s">
        <v>26</v>
      </c>
      <c r="G17" s="70" t="s">
        <v>449</v>
      </c>
      <c r="H17" s="70" t="s">
        <v>2</v>
      </c>
      <c r="I17" s="70" t="s">
        <v>37</v>
      </c>
      <c r="J17" s="70" t="s">
        <v>446</v>
      </c>
      <c r="K17" s="70" t="s">
        <v>447</v>
      </c>
    </row>
    <row r="18" spans="2:11" ht="75" x14ac:dyDescent="0.25">
      <c r="B18" s="149"/>
      <c r="D18" s="69" t="s">
        <v>249</v>
      </c>
      <c r="E18" s="70" t="s">
        <v>204</v>
      </c>
      <c r="F18" s="70" t="s">
        <v>1</v>
      </c>
      <c r="G18" s="70" t="s">
        <v>250</v>
      </c>
      <c r="H18" s="70" t="s">
        <v>2</v>
      </c>
      <c r="I18" s="70" t="s">
        <v>75</v>
      </c>
      <c r="J18" s="70" t="s">
        <v>251</v>
      </c>
      <c r="K18" s="70" t="s">
        <v>252</v>
      </c>
    </row>
    <row r="19" spans="2:11" ht="120" x14ac:dyDescent="0.25">
      <c r="B19" s="149"/>
      <c r="D19" s="69" t="s">
        <v>253</v>
      </c>
      <c r="E19" s="70" t="s">
        <v>26</v>
      </c>
      <c r="F19" s="70" t="s">
        <v>1</v>
      </c>
      <c r="G19" s="70" t="s">
        <v>254</v>
      </c>
      <c r="H19" s="70" t="s">
        <v>2</v>
      </c>
      <c r="I19" s="70" t="s">
        <v>77</v>
      </c>
      <c r="J19" s="70" t="s">
        <v>255</v>
      </c>
      <c r="K19" s="70" t="s">
        <v>256</v>
      </c>
    </row>
    <row r="20" spans="2:11" ht="105" x14ac:dyDescent="0.25">
      <c r="B20" s="149"/>
      <c r="D20" s="69" t="s">
        <v>257</v>
      </c>
      <c r="E20" s="70" t="s">
        <v>38</v>
      </c>
      <c r="F20" s="70" t="s">
        <v>2</v>
      </c>
      <c r="G20" s="81" t="s">
        <v>391</v>
      </c>
      <c r="H20" s="70" t="s">
        <v>91</v>
      </c>
      <c r="I20" s="70" t="s">
        <v>77</v>
      </c>
      <c r="J20" s="70" t="s">
        <v>448</v>
      </c>
      <c r="K20" s="70" t="s">
        <v>373</v>
      </c>
    </row>
    <row r="21" spans="2:11" ht="90" x14ac:dyDescent="0.25">
      <c r="D21" s="69" t="s">
        <v>258</v>
      </c>
      <c r="E21" s="70" t="s">
        <v>26</v>
      </c>
      <c r="F21" s="70" t="s">
        <v>1</v>
      </c>
      <c r="G21" s="70" t="s">
        <v>259</v>
      </c>
      <c r="H21" s="70" t="s">
        <v>230</v>
      </c>
      <c r="I21" s="70" t="s">
        <v>37</v>
      </c>
      <c r="J21" s="70" t="s">
        <v>260</v>
      </c>
      <c r="K21" s="70" t="s">
        <v>261</v>
      </c>
    </row>
    <row r="22" spans="2:11" ht="90" x14ac:dyDescent="0.25">
      <c r="D22" s="69" t="s">
        <v>262</v>
      </c>
      <c r="E22" s="70" t="s">
        <v>1</v>
      </c>
      <c r="F22" s="70" t="s">
        <v>26</v>
      </c>
      <c r="G22" s="70" t="s">
        <v>263</v>
      </c>
      <c r="H22" s="70" t="s">
        <v>93</v>
      </c>
      <c r="I22" s="70" t="s">
        <v>1</v>
      </c>
      <c r="J22" s="70" t="s">
        <v>264</v>
      </c>
      <c r="K22" s="70" t="s">
        <v>265</v>
      </c>
    </row>
    <row r="23" spans="2:11" ht="75.75" thickBot="1" x14ac:dyDescent="0.3">
      <c r="D23" s="71" t="s">
        <v>266</v>
      </c>
      <c r="E23" s="72" t="s">
        <v>1</v>
      </c>
      <c r="F23" s="72" t="s">
        <v>2</v>
      </c>
      <c r="G23" s="72" t="s">
        <v>376</v>
      </c>
      <c r="H23" s="72" t="s">
        <v>92</v>
      </c>
      <c r="I23" s="72" t="s">
        <v>75</v>
      </c>
      <c r="J23" s="72" t="s">
        <v>377</v>
      </c>
      <c r="K23" s="72" t="s">
        <v>345</v>
      </c>
    </row>
  </sheetData>
  <sheetProtection selectLockedCells="1"/>
  <mergeCells count="1">
    <mergeCell ref="B3:B20"/>
  </mergeCells>
  <dataValidations count="3">
    <dataValidation type="list" allowBlank="1" showInputMessage="1" showErrorMessage="1" sqref="E6:F20">
      <formula1>Scales</formula1>
    </dataValidation>
    <dataValidation type="list" allowBlank="1" showInputMessage="1" showErrorMessage="1" sqref="H6:H20">
      <formula1>ControlFreq</formula1>
    </dataValidation>
    <dataValidation type="list" allowBlank="1" showInputMessage="1" showErrorMessage="1" sqref="I6:I20">
      <formula1>ControlEffect</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B2:K21"/>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115</v>
      </c>
    </row>
    <row r="3" spans="2:11" ht="16.5" customHeight="1" x14ac:dyDescent="0.25">
      <c r="B3" s="149" t="s">
        <v>187</v>
      </c>
    </row>
    <row r="4" spans="2:11" ht="75.75" customHeight="1" thickBot="1" x14ac:dyDescent="0.3">
      <c r="B4" s="149"/>
    </row>
    <row r="5" spans="2:11" ht="30.75" thickBot="1" x14ac:dyDescent="0.3">
      <c r="B5" s="149"/>
      <c r="C5" s="21"/>
      <c r="D5" s="41" t="s">
        <v>44</v>
      </c>
      <c r="E5" s="42" t="s">
        <v>79</v>
      </c>
      <c r="F5" s="42" t="s">
        <v>80</v>
      </c>
      <c r="G5" s="42" t="s">
        <v>82</v>
      </c>
      <c r="H5" s="43" t="s">
        <v>83</v>
      </c>
      <c r="I5" s="43" t="s">
        <v>74</v>
      </c>
      <c r="J5" s="43" t="s">
        <v>84</v>
      </c>
      <c r="K5" s="44" t="s">
        <v>85</v>
      </c>
    </row>
    <row r="6" spans="2:11" ht="75" x14ac:dyDescent="0.25">
      <c r="B6" s="149"/>
      <c r="C6" s="22"/>
      <c r="D6" s="67" t="s">
        <v>177</v>
      </c>
      <c r="E6" s="68" t="s">
        <v>38</v>
      </c>
      <c r="F6" s="68" t="s">
        <v>1</v>
      </c>
      <c r="G6" s="81" t="s">
        <v>354</v>
      </c>
      <c r="H6" s="68" t="s">
        <v>91</v>
      </c>
      <c r="I6" s="68" t="s">
        <v>76</v>
      </c>
      <c r="J6" s="120" t="s">
        <v>179</v>
      </c>
      <c r="K6" s="68" t="s">
        <v>349</v>
      </c>
    </row>
    <row r="7" spans="2:11" ht="75" x14ac:dyDescent="0.25">
      <c r="B7" s="149"/>
      <c r="C7" s="22"/>
      <c r="D7" s="69" t="s">
        <v>178</v>
      </c>
      <c r="E7" s="70" t="s">
        <v>1</v>
      </c>
      <c r="F7" s="70" t="s">
        <v>1</v>
      </c>
      <c r="G7" s="81" t="s">
        <v>355</v>
      </c>
      <c r="H7" s="70" t="s">
        <v>91</v>
      </c>
      <c r="I7" s="70" t="s">
        <v>77</v>
      </c>
      <c r="J7" s="70" t="s">
        <v>356</v>
      </c>
      <c r="K7" s="123" t="s">
        <v>352</v>
      </c>
    </row>
    <row r="8" spans="2:11" ht="60" x14ac:dyDescent="0.25">
      <c r="B8" s="149"/>
      <c r="C8" s="22"/>
      <c r="D8" s="69" t="s">
        <v>195</v>
      </c>
      <c r="E8" s="70" t="s">
        <v>38</v>
      </c>
      <c r="F8" s="70" t="s">
        <v>38</v>
      </c>
      <c r="G8" s="81" t="s">
        <v>357</v>
      </c>
      <c r="H8" s="70" t="s">
        <v>95</v>
      </c>
      <c r="I8" s="70" t="s">
        <v>78</v>
      </c>
      <c r="J8" s="70" t="s">
        <v>358</v>
      </c>
      <c r="K8" s="70" t="s">
        <v>359</v>
      </c>
    </row>
    <row r="9" spans="2:11" ht="60" x14ac:dyDescent="0.25">
      <c r="B9" s="149"/>
      <c r="C9" s="22"/>
      <c r="D9" s="69" t="s">
        <v>196</v>
      </c>
      <c r="E9" s="70" t="s">
        <v>1</v>
      </c>
      <c r="F9" s="70" t="s">
        <v>37</v>
      </c>
      <c r="G9" s="70" t="s">
        <v>199</v>
      </c>
      <c r="H9" s="70" t="s">
        <v>91</v>
      </c>
      <c r="I9" s="70" t="s">
        <v>76</v>
      </c>
      <c r="J9" s="70" t="s">
        <v>200</v>
      </c>
      <c r="K9" s="70" t="s">
        <v>328</v>
      </c>
    </row>
    <row r="10" spans="2:11" ht="30" x14ac:dyDescent="0.25">
      <c r="B10" s="149"/>
      <c r="C10" s="22"/>
      <c r="D10" s="69" t="s">
        <v>197</v>
      </c>
      <c r="E10" s="70" t="s">
        <v>38</v>
      </c>
      <c r="F10" s="70" t="s">
        <v>2</v>
      </c>
      <c r="G10" s="81" t="s">
        <v>360</v>
      </c>
      <c r="H10" s="70" t="s">
        <v>89</v>
      </c>
      <c r="I10" s="70" t="s">
        <v>1</v>
      </c>
      <c r="J10" s="70" t="s">
        <v>392</v>
      </c>
      <c r="K10" s="70" t="s">
        <v>361</v>
      </c>
    </row>
    <row r="11" spans="2:11" ht="30" x14ac:dyDescent="0.25">
      <c r="B11" s="149"/>
      <c r="C11" s="22"/>
      <c r="D11" s="69" t="s">
        <v>201</v>
      </c>
      <c r="E11" s="70" t="s">
        <v>38</v>
      </c>
      <c r="F11" s="70" t="s">
        <v>37</v>
      </c>
      <c r="G11" s="70" t="s">
        <v>202</v>
      </c>
      <c r="H11" s="70" t="s">
        <v>96</v>
      </c>
      <c r="I11" s="70" t="s">
        <v>75</v>
      </c>
      <c r="J11" s="70" t="s">
        <v>362</v>
      </c>
      <c r="K11" s="70" t="s">
        <v>363</v>
      </c>
    </row>
    <row r="12" spans="2:11" ht="75" x14ac:dyDescent="0.25">
      <c r="B12" s="149"/>
      <c r="D12" s="69" t="s">
        <v>203</v>
      </c>
      <c r="E12" s="70" t="s">
        <v>204</v>
      </c>
      <c r="F12" s="70" t="s">
        <v>1</v>
      </c>
      <c r="G12" s="70" t="s">
        <v>399</v>
      </c>
      <c r="H12" s="70" t="s">
        <v>92</v>
      </c>
      <c r="I12" s="70" t="s">
        <v>76</v>
      </c>
      <c r="J12" s="70" t="s">
        <v>401</v>
      </c>
      <c r="K12" s="70" t="s">
        <v>400</v>
      </c>
    </row>
    <row r="13" spans="2:11" ht="30" x14ac:dyDescent="0.25">
      <c r="B13" s="149"/>
      <c r="D13" s="69" t="s">
        <v>364</v>
      </c>
      <c r="E13" s="70" t="s">
        <v>26</v>
      </c>
      <c r="F13" s="70" t="s">
        <v>26</v>
      </c>
      <c r="G13" s="81" t="s">
        <v>403</v>
      </c>
      <c r="H13" s="70" t="s">
        <v>96</v>
      </c>
      <c r="I13" s="70" t="s">
        <v>76</v>
      </c>
      <c r="J13" s="70" t="s">
        <v>366</v>
      </c>
      <c r="K13" s="70" t="s">
        <v>367</v>
      </c>
    </row>
    <row r="14" spans="2:11" ht="75" x14ac:dyDescent="0.25">
      <c r="B14" s="149"/>
      <c r="D14" s="69" t="s">
        <v>205</v>
      </c>
      <c r="E14" s="70" t="s">
        <v>26</v>
      </c>
      <c r="F14" s="70" t="s">
        <v>26</v>
      </c>
      <c r="G14" s="81" t="s">
        <v>368</v>
      </c>
      <c r="H14" s="70" t="s">
        <v>96</v>
      </c>
      <c r="I14" s="70" t="s">
        <v>76</v>
      </c>
      <c r="J14" s="70" t="s">
        <v>206</v>
      </c>
      <c r="K14" s="70" t="s">
        <v>365</v>
      </c>
    </row>
    <row r="15" spans="2:11" ht="90" x14ac:dyDescent="0.25">
      <c r="B15" s="149"/>
      <c r="D15" s="69" t="s">
        <v>207</v>
      </c>
      <c r="E15" s="70" t="s">
        <v>26</v>
      </c>
      <c r="F15" s="70" t="s">
        <v>1</v>
      </c>
      <c r="G15" s="70" t="s">
        <v>396</v>
      </c>
      <c r="H15" s="70" t="s">
        <v>95</v>
      </c>
      <c r="I15" s="70" t="s">
        <v>76</v>
      </c>
      <c r="J15" s="70" t="s">
        <v>398</v>
      </c>
      <c r="K15" s="70" t="s">
        <v>397</v>
      </c>
    </row>
    <row r="16" spans="2:11" x14ac:dyDescent="0.25">
      <c r="B16" s="149"/>
      <c r="D16" s="69"/>
      <c r="E16" s="70"/>
      <c r="F16" s="70"/>
      <c r="G16" s="70"/>
      <c r="H16" s="70"/>
      <c r="I16" s="70"/>
      <c r="J16" s="70"/>
      <c r="K16" s="70"/>
    </row>
    <row r="17" spans="2:11" x14ac:dyDescent="0.25">
      <c r="B17" s="149"/>
      <c r="D17" s="69"/>
      <c r="E17" s="70"/>
      <c r="F17" s="70"/>
      <c r="G17" s="70"/>
      <c r="H17" s="70"/>
      <c r="I17" s="70"/>
      <c r="J17" s="70"/>
      <c r="K17" s="70"/>
    </row>
    <row r="18" spans="2:11" x14ac:dyDescent="0.25">
      <c r="B18" s="149"/>
      <c r="D18" s="69"/>
      <c r="E18" s="70"/>
      <c r="F18" s="70"/>
      <c r="G18" s="70"/>
      <c r="H18" s="70"/>
      <c r="I18" s="70"/>
      <c r="J18" s="70"/>
      <c r="K18" s="70"/>
    </row>
    <row r="19" spans="2:11" x14ac:dyDescent="0.25">
      <c r="B19" s="149"/>
      <c r="D19" s="69"/>
      <c r="E19" s="70"/>
      <c r="F19" s="70"/>
      <c r="G19" s="70"/>
      <c r="H19" s="70"/>
      <c r="I19" s="70"/>
      <c r="J19" s="70"/>
      <c r="K19" s="70"/>
    </row>
    <row r="20" spans="2:11" ht="15.75" thickBot="1" x14ac:dyDescent="0.3">
      <c r="B20" s="149"/>
      <c r="D20" s="71"/>
      <c r="E20" s="72"/>
      <c r="F20" s="72"/>
      <c r="G20" s="72"/>
      <c r="H20" s="72"/>
      <c r="I20" s="72"/>
      <c r="J20" s="72"/>
      <c r="K20" s="72"/>
    </row>
    <row r="21" spans="2:11" x14ac:dyDescent="0.25">
      <c r="B21" s="149"/>
    </row>
  </sheetData>
  <sheetProtection selectLockedCells="1"/>
  <mergeCells count="1">
    <mergeCell ref="B3:B21"/>
  </mergeCells>
  <dataValidations count="3">
    <dataValidation type="list" allowBlank="1" showInputMessage="1" showErrorMessage="1" sqref="E6:F20">
      <formula1>Scales</formula1>
    </dataValidation>
    <dataValidation type="list" allowBlank="1" showInputMessage="1" showErrorMessage="1" sqref="H6:H20">
      <formula1>ControlFreq</formula1>
    </dataValidation>
    <dataValidation type="list" allowBlank="1" showInputMessage="1" showErrorMessage="1" sqref="I6:I20">
      <formula1>ControlEffect</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92D050"/>
  </sheetPr>
  <dimension ref="B2:K26"/>
  <sheetViews>
    <sheetView showGridLines="0" showRowColHeaders="0" zoomScaleNormal="100" workbookViewId="0">
      <selection activeCell="D6" sqref="D6"/>
    </sheetView>
  </sheetViews>
  <sheetFormatPr defaultRowHeight="15" x14ac:dyDescent="0.25"/>
  <cols>
    <col min="1" max="1" width="3.5703125" style="9" customWidth="1"/>
    <col min="2" max="2" width="29.42578125" style="9" customWidth="1"/>
    <col min="3" max="3" width="5.85546875" style="9" customWidth="1"/>
    <col min="4" max="4" width="42.140625" style="9" customWidth="1"/>
    <col min="5" max="6" width="19.7109375" style="9" customWidth="1"/>
    <col min="7" max="7" width="43.140625" style="9" customWidth="1"/>
    <col min="8" max="9" width="17.42578125" style="9" customWidth="1"/>
    <col min="10" max="10" width="42" style="9" customWidth="1"/>
    <col min="11" max="11" width="26.85546875" style="9" customWidth="1"/>
    <col min="12" max="16384" width="9.140625" style="9"/>
  </cols>
  <sheetData>
    <row r="2" spans="2:11" x14ac:dyDescent="0.25">
      <c r="B2" s="38" t="s">
        <v>116</v>
      </c>
    </row>
    <row r="3" spans="2:11" ht="16.5" customHeight="1" x14ac:dyDescent="0.25">
      <c r="B3" s="149" t="s">
        <v>187</v>
      </c>
    </row>
    <row r="4" spans="2:11" ht="75.75" customHeight="1" thickBot="1" x14ac:dyDescent="0.3">
      <c r="B4" s="149"/>
    </row>
    <row r="5" spans="2:11" ht="30.75" thickBot="1" x14ac:dyDescent="0.3">
      <c r="B5" s="149"/>
      <c r="C5" s="21"/>
      <c r="D5" s="41" t="s">
        <v>47</v>
      </c>
      <c r="E5" s="42" t="s">
        <v>79</v>
      </c>
      <c r="F5" s="42" t="s">
        <v>80</v>
      </c>
      <c r="G5" s="42" t="s">
        <v>82</v>
      </c>
      <c r="H5" s="43" t="s">
        <v>83</v>
      </c>
      <c r="I5" s="43" t="s">
        <v>74</v>
      </c>
      <c r="J5" s="43" t="s">
        <v>84</v>
      </c>
      <c r="K5" s="44" t="s">
        <v>85</v>
      </c>
    </row>
    <row r="6" spans="2:11" ht="60" x14ac:dyDescent="0.25">
      <c r="B6" s="149"/>
      <c r="C6" s="22"/>
      <c r="D6" s="127" t="s">
        <v>310</v>
      </c>
      <c r="E6" s="68" t="s">
        <v>2</v>
      </c>
      <c r="F6" s="68" t="s">
        <v>38</v>
      </c>
      <c r="G6" s="120" t="s">
        <v>182</v>
      </c>
      <c r="H6" s="68" t="s">
        <v>91</v>
      </c>
      <c r="I6" s="68" t="s">
        <v>75</v>
      </c>
      <c r="J6" s="120" t="s">
        <v>183</v>
      </c>
      <c r="K6" s="70" t="s">
        <v>349</v>
      </c>
    </row>
    <row r="7" spans="2:11" ht="60" x14ac:dyDescent="0.25">
      <c r="B7" s="149"/>
      <c r="C7" s="22"/>
      <c r="D7" s="69" t="s">
        <v>180</v>
      </c>
      <c r="E7" s="70" t="s">
        <v>2</v>
      </c>
      <c r="F7" s="70" t="s">
        <v>39</v>
      </c>
      <c r="G7" s="81" t="s">
        <v>350</v>
      </c>
      <c r="H7" s="70" t="s">
        <v>96</v>
      </c>
      <c r="I7" s="70" t="s">
        <v>75</v>
      </c>
      <c r="J7" s="70" t="s">
        <v>393</v>
      </c>
      <c r="K7" s="70" t="s">
        <v>184</v>
      </c>
    </row>
    <row r="8" spans="2:11" ht="135" x14ac:dyDescent="0.25">
      <c r="B8" s="149"/>
      <c r="C8" s="22"/>
      <c r="D8" s="69" t="s">
        <v>156</v>
      </c>
      <c r="E8" s="70" t="s">
        <v>1</v>
      </c>
      <c r="F8" s="70" t="s">
        <v>26</v>
      </c>
      <c r="G8" s="123" t="s">
        <v>454</v>
      </c>
      <c r="H8" s="70" t="s">
        <v>91</v>
      </c>
      <c r="I8" s="70" t="s">
        <v>78</v>
      </c>
      <c r="J8" s="70" t="s">
        <v>394</v>
      </c>
      <c r="K8" s="70" t="s">
        <v>345</v>
      </c>
    </row>
    <row r="9" spans="2:11" ht="60" x14ac:dyDescent="0.25">
      <c r="B9" s="149"/>
      <c r="C9" s="22"/>
      <c r="D9" s="69" t="s">
        <v>137</v>
      </c>
      <c r="E9" s="70" t="s">
        <v>2</v>
      </c>
      <c r="F9" s="70" t="s">
        <v>38</v>
      </c>
      <c r="G9" s="81" t="s">
        <v>351</v>
      </c>
      <c r="H9" s="70" t="s">
        <v>95</v>
      </c>
      <c r="I9" s="70" t="s">
        <v>77</v>
      </c>
      <c r="J9" s="70" t="s">
        <v>168</v>
      </c>
      <c r="K9" s="123" t="s">
        <v>352</v>
      </c>
    </row>
    <row r="10" spans="2:11" ht="120" x14ac:dyDescent="0.25">
      <c r="B10" s="149"/>
      <c r="C10" s="22"/>
      <c r="D10" s="69" t="s">
        <v>311</v>
      </c>
      <c r="E10" s="70" t="s">
        <v>1</v>
      </c>
      <c r="F10" s="70" t="s">
        <v>38</v>
      </c>
      <c r="G10" s="70" t="s">
        <v>343</v>
      </c>
      <c r="H10" s="70" t="s">
        <v>90</v>
      </c>
      <c r="I10" s="70" t="s">
        <v>78</v>
      </c>
      <c r="J10" s="70" t="s">
        <v>344</v>
      </c>
      <c r="K10" s="70" t="s">
        <v>345</v>
      </c>
    </row>
    <row r="11" spans="2:11" ht="75" x14ac:dyDescent="0.25">
      <c r="B11" s="149"/>
      <c r="C11" s="22"/>
      <c r="D11" s="69" t="s">
        <v>312</v>
      </c>
      <c r="E11" s="70" t="s">
        <v>1</v>
      </c>
      <c r="F11" s="70" t="s">
        <v>38</v>
      </c>
      <c r="G11" s="81" t="s">
        <v>353</v>
      </c>
      <c r="H11" s="70" t="s">
        <v>89</v>
      </c>
      <c r="I11" s="70" t="s">
        <v>78</v>
      </c>
      <c r="J11" s="70" t="s">
        <v>346</v>
      </c>
      <c r="K11" s="70" t="s">
        <v>345</v>
      </c>
    </row>
    <row r="12" spans="2:11" ht="75" x14ac:dyDescent="0.25">
      <c r="B12" s="149"/>
      <c r="D12" s="69" t="s">
        <v>313</v>
      </c>
      <c r="E12" s="70" t="s">
        <v>38</v>
      </c>
      <c r="F12" s="70" t="s">
        <v>38</v>
      </c>
      <c r="G12" s="70" t="s">
        <v>347</v>
      </c>
      <c r="H12" s="70" t="s">
        <v>96</v>
      </c>
      <c r="I12" s="70" t="s">
        <v>76</v>
      </c>
      <c r="J12" s="70" t="s">
        <v>348</v>
      </c>
      <c r="K12" s="70" t="s">
        <v>345</v>
      </c>
    </row>
    <row r="13" spans="2:11" x14ac:dyDescent="0.25">
      <c r="B13" s="149"/>
      <c r="D13" s="69"/>
      <c r="E13" s="70"/>
      <c r="F13" s="70"/>
      <c r="G13" s="70"/>
      <c r="H13" s="70"/>
      <c r="I13" s="70"/>
      <c r="J13" s="70"/>
      <c r="K13" s="70"/>
    </row>
    <row r="14" spans="2:11" x14ac:dyDescent="0.25">
      <c r="B14" s="149"/>
      <c r="D14" s="69"/>
      <c r="E14" s="70"/>
      <c r="F14" s="70"/>
      <c r="G14" s="70"/>
      <c r="H14" s="70"/>
      <c r="I14" s="70"/>
      <c r="J14" s="70"/>
      <c r="K14" s="70"/>
    </row>
    <row r="15" spans="2:11" x14ac:dyDescent="0.25">
      <c r="B15" s="149"/>
      <c r="D15" s="69"/>
      <c r="E15" s="70"/>
      <c r="F15" s="70"/>
      <c r="G15" s="70"/>
      <c r="H15" s="70"/>
      <c r="I15" s="70"/>
      <c r="J15" s="70"/>
      <c r="K15" s="70"/>
    </row>
    <row r="16" spans="2:11" x14ac:dyDescent="0.25">
      <c r="B16" s="149"/>
      <c r="D16" s="69"/>
      <c r="E16" s="70"/>
      <c r="F16" s="70"/>
      <c r="G16" s="70"/>
      <c r="H16" s="70"/>
      <c r="I16" s="70"/>
      <c r="J16" s="70"/>
      <c r="K16" s="70"/>
    </row>
    <row r="17" spans="2:11" x14ac:dyDescent="0.25">
      <c r="B17" s="149"/>
      <c r="D17" s="69"/>
      <c r="E17" s="70"/>
      <c r="F17" s="70"/>
      <c r="G17" s="70"/>
      <c r="H17" s="70"/>
      <c r="I17" s="70"/>
      <c r="J17" s="70"/>
      <c r="K17" s="70"/>
    </row>
    <row r="18" spans="2:11" x14ac:dyDescent="0.25">
      <c r="B18" s="149"/>
      <c r="D18" s="69"/>
      <c r="E18" s="70"/>
      <c r="F18" s="70"/>
      <c r="G18" s="70"/>
      <c r="H18" s="70"/>
      <c r="I18" s="70"/>
      <c r="J18" s="70"/>
      <c r="K18" s="70"/>
    </row>
    <row r="19" spans="2:11" x14ac:dyDescent="0.25">
      <c r="B19" s="149"/>
      <c r="D19" s="69"/>
      <c r="E19" s="70"/>
      <c r="F19" s="70"/>
      <c r="G19" s="70"/>
      <c r="H19" s="70"/>
      <c r="I19" s="70"/>
      <c r="J19" s="70"/>
      <c r="K19" s="70"/>
    </row>
    <row r="20" spans="2:11" ht="15.75" thickBot="1" x14ac:dyDescent="0.3">
      <c r="B20" s="149"/>
      <c r="D20" s="71"/>
      <c r="E20" s="72"/>
      <c r="F20" s="72"/>
      <c r="G20" s="72"/>
      <c r="H20" s="72"/>
      <c r="I20" s="72"/>
      <c r="J20" s="72"/>
      <c r="K20" s="72"/>
    </row>
    <row r="21" spans="2:11" x14ac:dyDescent="0.25">
      <c r="B21" s="149"/>
    </row>
    <row r="22" spans="2:11" x14ac:dyDescent="0.25">
      <c r="B22" s="149"/>
    </row>
    <row r="23" spans="2:11" x14ac:dyDescent="0.25">
      <c r="B23" s="149"/>
    </row>
    <row r="24" spans="2:11" x14ac:dyDescent="0.25">
      <c r="B24" s="149"/>
    </row>
    <row r="25" spans="2:11" x14ac:dyDescent="0.25">
      <c r="B25" s="149"/>
    </row>
    <row r="26" spans="2:11" x14ac:dyDescent="0.25">
      <c r="B26" s="149"/>
    </row>
  </sheetData>
  <sheetProtection selectLockedCells="1"/>
  <mergeCells count="1">
    <mergeCell ref="B3:B26"/>
  </mergeCells>
  <dataValidations count="3">
    <dataValidation type="list" allowBlank="1" showInputMessage="1" showErrorMessage="1" sqref="E6:F20">
      <formula1>Scales</formula1>
    </dataValidation>
    <dataValidation type="list" allowBlank="1" showInputMessage="1" showErrorMessage="1" sqref="H6:H20">
      <formula1>ControlFreq</formula1>
    </dataValidation>
    <dataValidation type="list" allowBlank="1" showInputMessage="1" showErrorMessage="1" sqref="I6:I20">
      <formula1>ControlEffect</formula1>
    </dataValidation>
  </dataValidations>
  <pageMargins left="0.7" right="0.7" top="0.75" bottom="0.75" header="0.3" footer="0.3"/>
  <pageSetup paperSize="17" scale="85" orientation="landscape" r:id="rId1"/>
  <headerFooter>
    <oddFooter>&amp;L&amp;A&amp;RPage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V139"/>
  <sheetViews>
    <sheetView showGridLines="0" showRowColHeaders="0" zoomScaleNormal="100" workbookViewId="0"/>
  </sheetViews>
  <sheetFormatPr defaultRowHeight="15" x14ac:dyDescent="0.25"/>
  <cols>
    <col min="1" max="1" width="3.5703125" style="59" customWidth="1"/>
    <col min="2" max="3" width="14.7109375" style="59" customWidth="1"/>
    <col min="4" max="4" width="6.140625" style="59" customWidth="1"/>
    <col min="5" max="5" width="20.5703125" style="14" customWidth="1"/>
    <col min="6" max="6" width="17" style="14" customWidth="1"/>
    <col min="7" max="7" width="19.42578125" style="14" customWidth="1"/>
    <col min="8" max="8" width="14" style="14" customWidth="1"/>
    <col min="9" max="9" width="9.140625" style="14"/>
    <col min="10" max="10" width="18.5703125" style="14" customWidth="1"/>
    <col min="11" max="11" width="3.7109375" style="14" customWidth="1"/>
    <col min="12" max="12" width="9.140625" style="14"/>
    <col min="13" max="13" width="18.42578125" style="14" bestFit="1" customWidth="1"/>
    <col min="14" max="14" width="14.5703125" style="14" customWidth="1"/>
    <col min="15" max="15" width="12.5703125" style="14" customWidth="1"/>
    <col min="16" max="16" width="11.140625" style="14" customWidth="1"/>
    <col min="17" max="17" width="11.5703125" style="14" customWidth="1"/>
    <col min="18" max="16384" width="9.140625" style="14"/>
  </cols>
  <sheetData>
    <row r="1" spans="2:22" x14ac:dyDescent="0.25">
      <c r="B1" s="150" t="s">
        <v>98</v>
      </c>
      <c r="C1" s="150"/>
      <c r="O1" s="14" t="s">
        <v>57</v>
      </c>
      <c r="P1" s="14" t="s">
        <v>50</v>
      </c>
      <c r="Q1" s="14" t="s">
        <v>36</v>
      </c>
      <c r="S1" s="65"/>
      <c r="T1" s="65"/>
      <c r="U1" s="65"/>
      <c r="V1" s="65"/>
    </row>
    <row r="2" spans="2:22" x14ac:dyDescent="0.25">
      <c r="B2" s="150"/>
      <c r="C2" s="150"/>
      <c r="D2" s="60"/>
      <c r="N2" s="14" t="s">
        <v>51</v>
      </c>
      <c r="O2" s="14">
        <f>J35</f>
        <v>3.2142857142857144</v>
      </c>
      <c r="P2" s="14">
        <f>K35</f>
        <v>3.4666666666666668</v>
      </c>
      <c r="Q2" s="14">
        <f>H35</f>
        <v>15</v>
      </c>
      <c r="S2" s="65"/>
      <c r="T2" s="65"/>
      <c r="U2" s="65"/>
      <c r="V2" s="65"/>
    </row>
    <row r="3" spans="2:22" x14ac:dyDescent="0.25">
      <c r="B3" s="151" t="s">
        <v>118</v>
      </c>
      <c r="C3" s="151"/>
      <c r="N3" s="14" t="s">
        <v>52</v>
      </c>
      <c r="O3" s="14">
        <f>J52</f>
        <v>3.3636363636363638</v>
      </c>
      <c r="P3" s="14">
        <f>K52</f>
        <v>2.9090909090909092</v>
      </c>
      <c r="Q3" s="14">
        <f>H52</f>
        <v>11</v>
      </c>
      <c r="S3" s="65"/>
      <c r="T3" s="65"/>
      <c r="U3" s="65"/>
      <c r="V3" s="65"/>
    </row>
    <row r="4" spans="2:22" x14ac:dyDescent="0.25">
      <c r="B4" s="151"/>
      <c r="C4" s="151"/>
      <c r="D4" s="61"/>
      <c r="N4" s="14" t="s">
        <v>53</v>
      </c>
      <c r="O4" s="14">
        <f>J69</f>
        <v>2.6666666666666665</v>
      </c>
      <c r="P4" s="14">
        <f>K69</f>
        <v>2.9333333333333331</v>
      </c>
      <c r="Q4" s="14">
        <f>H69</f>
        <v>15</v>
      </c>
      <c r="S4" s="65"/>
      <c r="T4" s="65"/>
      <c r="U4" s="65"/>
      <c r="V4" s="65"/>
    </row>
    <row r="5" spans="2:22" x14ac:dyDescent="0.25">
      <c r="B5" s="151"/>
      <c r="C5" s="151"/>
      <c r="N5" s="14" t="s">
        <v>54</v>
      </c>
      <c r="O5" s="14">
        <f>J86</f>
        <v>2.7</v>
      </c>
      <c r="P5" s="14">
        <f>K86</f>
        <v>2.9</v>
      </c>
      <c r="Q5" s="14">
        <f>H86</f>
        <v>10</v>
      </c>
      <c r="S5" s="65"/>
      <c r="T5" s="65"/>
      <c r="U5" s="65"/>
      <c r="V5" s="65"/>
    </row>
    <row r="6" spans="2:22" ht="58.5" customHeight="1" x14ac:dyDescent="0.25">
      <c r="B6" s="151"/>
      <c r="C6" s="151"/>
      <c r="N6" s="14" t="s">
        <v>55</v>
      </c>
      <c r="O6" s="14">
        <f>J103</f>
        <v>3.6</v>
      </c>
      <c r="P6" s="14">
        <f>K103</f>
        <v>2.4</v>
      </c>
      <c r="Q6" s="14">
        <f>H103</f>
        <v>15</v>
      </c>
      <c r="S6" s="65"/>
      <c r="T6" s="65"/>
      <c r="U6" s="65"/>
      <c r="V6" s="65"/>
    </row>
    <row r="7" spans="2:22" ht="20.25" customHeight="1" x14ac:dyDescent="0.25">
      <c r="B7" s="151"/>
      <c r="C7" s="151"/>
      <c r="N7" s="14" t="s">
        <v>56</v>
      </c>
      <c r="O7" s="14">
        <f>J120</f>
        <v>3.1428571428571428</v>
      </c>
      <c r="P7" s="14">
        <f>K120</f>
        <v>2</v>
      </c>
      <c r="Q7" s="14">
        <f>H120</f>
        <v>7</v>
      </c>
      <c r="S7" s="65"/>
      <c r="T7" s="65"/>
      <c r="U7" s="65"/>
      <c r="V7" s="65"/>
    </row>
    <row r="8" spans="2:22" ht="20.25" customHeight="1" x14ac:dyDescent="0.25">
      <c r="B8" s="151"/>
      <c r="C8" s="151"/>
      <c r="S8" s="65"/>
      <c r="T8" s="65"/>
      <c r="U8" s="65"/>
      <c r="V8" s="65"/>
    </row>
    <row r="9" spans="2:22" ht="20.25" customHeight="1" x14ac:dyDescent="0.25">
      <c r="B9" s="151"/>
      <c r="C9" s="151"/>
      <c r="S9" s="65"/>
      <c r="T9" s="65"/>
      <c r="U9" s="65"/>
      <c r="V9" s="65"/>
    </row>
    <row r="10" spans="2:22" ht="20.25" customHeight="1" x14ac:dyDescent="0.25">
      <c r="B10" s="151"/>
      <c r="C10" s="151"/>
      <c r="M10" s="65"/>
      <c r="N10" s="65"/>
      <c r="O10" s="65"/>
      <c r="P10" s="65"/>
      <c r="Q10" s="65"/>
      <c r="R10" s="65"/>
      <c r="S10" s="65"/>
      <c r="T10" s="65"/>
      <c r="U10" s="65"/>
      <c r="V10" s="65"/>
    </row>
    <row r="11" spans="2:22" ht="20.25" customHeight="1" x14ac:dyDescent="0.25">
      <c r="B11" s="151"/>
      <c r="C11" s="151"/>
      <c r="M11" s="65"/>
      <c r="N11" s="65"/>
      <c r="O11" s="65"/>
      <c r="P11" s="65"/>
      <c r="Q11" s="65"/>
      <c r="R11" s="65"/>
      <c r="S11" s="65"/>
      <c r="T11" s="65"/>
      <c r="U11" s="65"/>
      <c r="V11" s="65"/>
    </row>
    <row r="12" spans="2:22" ht="20.25" customHeight="1" x14ac:dyDescent="0.25">
      <c r="M12" s="65"/>
      <c r="N12" s="65"/>
      <c r="O12" s="65"/>
      <c r="P12" s="65"/>
      <c r="Q12" s="65"/>
      <c r="R12" s="65"/>
      <c r="S12" s="65"/>
      <c r="T12" s="65"/>
      <c r="U12" s="65"/>
      <c r="V12" s="65"/>
    </row>
    <row r="13" spans="2:22" ht="20.25" customHeight="1" x14ac:dyDescent="0.25">
      <c r="M13" s="65"/>
      <c r="N13" s="65"/>
      <c r="O13" s="65"/>
      <c r="P13" s="65"/>
      <c r="Q13" s="65"/>
      <c r="R13" s="65"/>
      <c r="S13" s="65"/>
      <c r="T13" s="65"/>
      <c r="U13" s="65"/>
      <c r="V13" s="65"/>
    </row>
    <row r="14" spans="2:22" x14ac:dyDescent="0.25">
      <c r="M14" s="65"/>
      <c r="N14" s="65"/>
      <c r="O14" s="65"/>
      <c r="P14" s="65"/>
      <c r="Q14" s="65"/>
      <c r="R14" s="65"/>
      <c r="S14" s="65"/>
      <c r="T14" s="65"/>
      <c r="U14" s="65"/>
      <c r="V14" s="65"/>
    </row>
    <row r="15" spans="2:22" ht="16.5" customHeight="1" x14ac:dyDescent="0.25">
      <c r="M15" s="65"/>
      <c r="N15" s="65"/>
      <c r="O15" s="65"/>
      <c r="P15" s="65"/>
      <c r="Q15" s="65"/>
      <c r="R15" s="65"/>
      <c r="S15" s="65"/>
      <c r="T15" s="65"/>
      <c r="U15" s="65"/>
      <c r="V15" s="65"/>
    </row>
    <row r="19" spans="5:14" ht="30.75" customHeight="1" x14ac:dyDescent="0.25">
      <c r="E19" s="17"/>
      <c r="F19" s="17"/>
      <c r="G19" s="17"/>
      <c r="H19" s="17" t="s">
        <v>0</v>
      </c>
      <c r="I19" s="17" t="s">
        <v>0</v>
      </c>
      <c r="J19" s="15" t="s">
        <v>0</v>
      </c>
      <c r="K19" s="15" t="s">
        <v>50</v>
      </c>
      <c r="L19" s="15"/>
      <c r="M19" s="15"/>
      <c r="N19" s="15"/>
    </row>
    <row r="20" spans="5:14" x14ac:dyDescent="0.25">
      <c r="H20" s="14" t="str">
        <f>Strategic!E6</f>
        <v>Low</v>
      </c>
      <c r="I20" s="14" t="str">
        <f>Strategic!F6</f>
        <v>Very High</v>
      </c>
      <c r="J20" s="14">
        <f t="shared" ref="J20:J34" si="0">IF(ISNA(VLOOKUP(H20,$M$20:$N$25,2,FALSE)),0,VLOOKUP(H20,$M$20:$N$25,2,FALSE))</f>
        <v>2</v>
      </c>
      <c r="K20" s="14">
        <f t="shared" ref="K20:K34" si="1">IF(ISNA(VLOOKUP(I20,$M$20:$N$25,2,FALSE)),0,VLOOKUP(I20,$M$20:$N$25,2,FALSE))</f>
        <v>5</v>
      </c>
      <c r="M20" s="14" t="s">
        <v>39</v>
      </c>
      <c r="N20" s="14">
        <v>5</v>
      </c>
    </row>
    <row r="21" spans="5:14" x14ac:dyDescent="0.25">
      <c r="H21" s="14" t="str">
        <f>Strategic!E7</f>
        <v>High</v>
      </c>
      <c r="I21" s="14" t="str">
        <f>Strategic!F7</f>
        <v>Unsure/Don't Know</v>
      </c>
      <c r="J21" s="14">
        <f t="shared" si="0"/>
        <v>4</v>
      </c>
      <c r="K21" s="14">
        <f t="shared" si="1"/>
        <v>4</v>
      </c>
      <c r="M21" s="14" t="s">
        <v>26</v>
      </c>
      <c r="N21" s="14">
        <v>4</v>
      </c>
    </row>
    <row r="22" spans="5:14" x14ac:dyDescent="0.25">
      <c r="H22" s="14" t="str">
        <f>Strategic!E8</f>
        <v>Unsure/Don't know</v>
      </c>
      <c r="I22" s="14" t="str">
        <f>Strategic!F8</f>
        <v>Unsure/Don't Know</v>
      </c>
      <c r="J22" s="14">
        <f t="shared" si="0"/>
        <v>4</v>
      </c>
      <c r="K22" s="14">
        <f t="shared" si="1"/>
        <v>4</v>
      </c>
      <c r="M22" s="14" t="s">
        <v>1</v>
      </c>
      <c r="N22" s="14">
        <v>3</v>
      </c>
    </row>
    <row r="23" spans="5:14" x14ac:dyDescent="0.25">
      <c r="H23" s="14" t="str">
        <f>Strategic!E9</f>
        <v>Very low</v>
      </c>
      <c r="I23" s="14" t="str">
        <f>Strategic!F9</f>
        <v>Very low</v>
      </c>
      <c r="J23" s="14">
        <f t="shared" si="0"/>
        <v>1</v>
      </c>
      <c r="K23" s="14">
        <f t="shared" si="1"/>
        <v>1</v>
      </c>
      <c r="M23" s="14" t="s">
        <v>37</v>
      </c>
      <c r="N23" s="14">
        <v>2</v>
      </c>
    </row>
    <row r="24" spans="5:14" x14ac:dyDescent="0.25">
      <c r="H24" s="14" t="str">
        <f>Strategic!E10</f>
        <v>High</v>
      </c>
      <c r="I24" s="14" t="str">
        <f>Strategic!F10</f>
        <v>Moderate</v>
      </c>
      <c r="J24" s="14">
        <f t="shared" si="0"/>
        <v>4</v>
      </c>
      <c r="K24" s="14">
        <f t="shared" si="1"/>
        <v>3</v>
      </c>
      <c r="M24" s="14" t="s">
        <v>38</v>
      </c>
      <c r="N24" s="14">
        <v>1</v>
      </c>
    </row>
    <row r="25" spans="5:14" x14ac:dyDescent="0.25">
      <c r="H25" s="14" t="str">
        <f>Strategic!E11</f>
        <v>Very High</v>
      </c>
      <c r="I25" s="14" t="str">
        <f>Strategic!F11</f>
        <v>High</v>
      </c>
      <c r="J25" s="14">
        <f t="shared" si="0"/>
        <v>5</v>
      </c>
      <c r="K25" s="14">
        <f t="shared" si="1"/>
        <v>4</v>
      </c>
      <c r="M25" s="14" t="s">
        <v>2</v>
      </c>
      <c r="N25" s="14">
        <v>4</v>
      </c>
    </row>
    <row r="26" spans="5:14" x14ac:dyDescent="0.25">
      <c r="H26" s="14" t="str">
        <f>Strategic!E12</f>
        <v>Moderate</v>
      </c>
      <c r="I26" s="14" t="str">
        <f>Strategic!F12</f>
        <v>High</v>
      </c>
      <c r="J26" s="14">
        <f t="shared" si="0"/>
        <v>3</v>
      </c>
      <c r="K26" s="14">
        <f t="shared" si="1"/>
        <v>4</v>
      </c>
    </row>
    <row r="27" spans="5:14" x14ac:dyDescent="0.25">
      <c r="H27" s="14" t="str">
        <f>Strategic!E13</f>
        <v>Low</v>
      </c>
      <c r="I27" s="14" t="str">
        <f>Strategic!F13</f>
        <v>Moderate</v>
      </c>
      <c r="J27" s="14">
        <f t="shared" si="0"/>
        <v>2</v>
      </c>
      <c r="K27" s="14">
        <f t="shared" si="1"/>
        <v>3</v>
      </c>
    </row>
    <row r="28" spans="5:14" x14ac:dyDescent="0.25">
      <c r="H28" s="14" t="str">
        <f>Strategic!E14</f>
        <v xml:space="preserve">High </v>
      </c>
      <c r="I28" s="14" t="str">
        <f>Strategic!F14</f>
        <v>High</v>
      </c>
      <c r="J28" s="14">
        <f t="shared" si="0"/>
        <v>0</v>
      </c>
      <c r="K28" s="14">
        <f t="shared" si="1"/>
        <v>4</v>
      </c>
    </row>
    <row r="29" spans="5:14" x14ac:dyDescent="0.25">
      <c r="H29" s="14" t="str">
        <f>Strategic!E15</f>
        <v>Moderate</v>
      </c>
      <c r="I29" s="14" t="str">
        <f>Strategic!F15</f>
        <v>Moderate</v>
      </c>
      <c r="J29" s="14">
        <f t="shared" si="0"/>
        <v>3</v>
      </c>
      <c r="K29" s="14">
        <f t="shared" si="1"/>
        <v>3</v>
      </c>
    </row>
    <row r="30" spans="5:14" x14ac:dyDescent="0.25">
      <c r="H30" s="14" t="str">
        <f>Strategic!E16</f>
        <v>Moderate</v>
      </c>
      <c r="I30" s="14" t="str">
        <f>Strategic!F16</f>
        <v>Moderate</v>
      </c>
      <c r="J30" s="14">
        <f t="shared" si="0"/>
        <v>3</v>
      </c>
      <c r="K30" s="14">
        <f t="shared" si="1"/>
        <v>3</v>
      </c>
    </row>
    <row r="31" spans="5:14" x14ac:dyDescent="0.25">
      <c r="H31" s="14" t="str">
        <f>Strategic!E17</f>
        <v>Moderate</v>
      </c>
      <c r="I31" s="14" t="str">
        <f>Strategic!F17</f>
        <v>Moderate</v>
      </c>
      <c r="J31" s="14">
        <f t="shared" si="0"/>
        <v>3</v>
      </c>
      <c r="K31" s="14">
        <f t="shared" si="1"/>
        <v>3</v>
      </c>
    </row>
    <row r="32" spans="5:14" x14ac:dyDescent="0.25">
      <c r="H32" s="14" t="str">
        <f>Strategic!E18</f>
        <v>Moderate</v>
      </c>
      <c r="I32" s="14" t="str">
        <f>Strategic!F18</f>
        <v>Moderate</v>
      </c>
      <c r="J32" s="14">
        <f t="shared" si="0"/>
        <v>3</v>
      </c>
      <c r="K32" s="14">
        <f t="shared" si="1"/>
        <v>3</v>
      </c>
    </row>
    <row r="33" spans="5:14" x14ac:dyDescent="0.25">
      <c r="H33" s="14" t="str">
        <f>Strategic!E19</f>
        <v>Very High</v>
      </c>
      <c r="I33" s="14" t="str">
        <f>Strategic!F19</f>
        <v>Very high</v>
      </c>
      <c r="J33" s="14">
        <f t="shared" si="0"/>
        <v>5</v>
      </c>
      <c r="K33" s="14">
        <f t="shared" si="1"/>
        <v>5</v>
      </c>
    </row>
    <row r="34" spans="5:14" x14ac:dyDescent="0.25">
      <c r="H34" s="14" t="str">
        <f>Strategic!E20</f>
        <v>Moderate</v>
      </c>
      <c r="I34" s="14" t="str">
        <f>Strategic!F20</f>
        <v>Moderate</v>
      </c>
      <c r="J34" s="14">
        <f t="shared" si="0"/>
        <v>3</v>
      </c>
      <c r="K34" s="14">
        <f t="shared" si="1"/>
        <v>3</v>
      </c>
    </row>
    <row r="35" spans="5:14" x14ac:dyDescent="0.25">
      <c r="E35" s="18"/>
      <c r="F35" s="18"/>
      <c r="G35" s="18"/>
      <c r="H35" s="18">
        <f>15-COUNTIF(H20:H34,0)</f>
        <v>15</v>
      </c>
      <c r="I35" s="18"/>
      <c r="J35" s="16">
        <f>IF(ISERR(AVERAGEIF(J20:J34,"&lt;&gt;0")),0,AVERAGEIF(J20:J34,"&lt;&gt;0"))</f>
        <v>3.2142857142857144</v>
      </c>
      <c r="K35" s="16">
        <f>IF(ISERR(AVERAGEIF(K20:K34,"&lt;&gt;0")),0,AVERAGEIF(K20:K34,"&lt;&gt;0"))</f>
        <v>3.4666666666666668</v>
      </c>
      <c r="L35" s="16"/>
      <c r="M35" s="16"/>
      <c r="N35" s="16"/>
    </row>
    <row r="36" spans="5:14" x14ac:dyDescent="0.25">
      <c r="E36" s="17"/>
      <c r="F36" s="17"/>
      <c r="G36" s="17"/>
      <c r="H36" s="17" t="s">
        <v>0</v>
      </c>
      <c r="I36" s="17" t="s">
        <v>0</v>
      </c>
      <c r="J36" s="15" t="s">
        <v>0</v>
      </c>
      <c r="K36" s="15" t="s">
        <v>50</v>
      </c>
      <c r="L36" s="15"/>
      <c r="M36" s="15"/>
      <c r="N36" s="15"/>
    </row>
    <row r="37" spans="5:14" x14ac:dyDescent="0.25">
      <c r="H37" s="14" t="str">
        <f>Financial!E6</f>
        <v>Low</v>
      </c>
      <c r="I37" s="14" t="str">
        <f>Financial!F6</f>
        <v>Very Low</v>
      </c>
      <c r="J37" s="14">
        <f>IF(ISNA(VLOOKUP(H37,$M$20:$N$25,2,FALSE)),0,VLOOKUP(H37,$M$20:$N$25,2,FALSE))</f>
        <v>2</v>
      </c>
      <c r="K37" s="14">
        <f>IF(ISNA(VLOOKUP(I37,$M$20:$N$25,2,FALSE)),0,VLOOKUP(I37,$M$20:$N$25,2,FALSE))</f>
        <v>1</v>
      </c>
    </row>
    <row r="38" spans="5:14" x14ac:dyDescent="0.25">
      <c r="H38" s="14" t="str">
        <f>Financial!E7</f>
        <v>High</v>
      </c>
      <c r="I38" s="14" t="str">
        <f>Financial!F7</f>
        <v>Unsure/Don't know</v>
      </c>
      <c r="J38" s="14">
        <f t="shared" ref="J38:J51" si="2">IF(ISNA(VLOOKUP(H38,$M$20:$N$25,2,FALSE)),0,VLOOKUP(H38,$M$20:$N$25,2,FALSE))</f>
        <v>4</v>
      </c>
      <c r="K38" s="14">
        <f t="shared" ref="K38:K51" si="3">IF(ISNA(VLOOKUP(I38,$M$20:$N$25,2,FALSE)),0,VLOOKUP(I38,$M$20:$N$25,2,FALSE))</f>
        <v>4</v>
      </c>
    </row>
    <row r="39" spans="5:14" x14ac:dyDescent="0.25">
      <c r="H39" s="14" t="str">
        <f>Financial!E8</f>
        <v>Very low</v>
      </c>
      <c r="I39" s="14" t="str">
        <f>Financial!F8</f>
        <v>Very low</v>
      </c>
      <c r="J39" s="14">
        <f t="shared" si="2"/>
        <v>1</v>
      </c>
      <c r="K39" s="14">
        <f t="shared" si="3"/>
        <v>1</v>
      </c>
    </row>
    <row r="40" spans="5:14" x14ac:dyDescent="0.25">
      <c r="H40" s="14" t="str">
        <f>Financial!E9</f>
        <v>Unsure/Don't know</v>
      </c>
      <c r="I40" s="14" t="str">
        <f>Financial!F9</f>
        <v>Unsure/Don't know</v>
      </c>
      <c r="J40" s="14">
        <f>IF(ISNA(VLOOKUP(H40,$M$20:$N$25,2,FALSE)),0,VLOOKUP(H40,$M$20:$N$25,2,FALSE))</f>
        <v>4</v>
      </c>
      <c r="K40" s="14">
        <f>IF(ISNA(VLOOKUP(I40,$M$20:$N$25,2,FALSE)),0,VLOOKUP(I40,$M$20:$N$25,2,FALSE))</f>
        <v>4</v>
      </c>
    </row>
    <row r="41" spans="5:14" x14ac:dyDescent="0.25">
      <c r="H41" s="14" t="str">
        <f>Financial!E10</f>
        <v>Very high</v>
      </c>
      <c r="I41" s="14" t="str">
        <f>Financial!F10</f>
        <v>Very high</v>
      </c>
      <c r="J41" s="14">
        <f t="shared" si="2"/>
        <v>5</v>
      </c>
      <c r="K41" s="14">
        <f t="shared" si="3"/>
        <v>5</v>
      </c>
    </row>
    <row r="42" spans="5:14" x14ac:dyDescent="0.25">
      <c r="H42" s="14" t="str">
        <f>Financial!E11</f>
        <v>Moderate</v>
      </c>
      <c r="I42" s="14" t="str">
        <f>Financial!F11</f>
        <v>Moderate</v>
      </c>
      <c r="J42" s="14">
        <f t="shared" si="2"/>
        <v>3</v>
      </c>
      <c r="K42" s="14">
        <f t="shared" si="3"/>
        <v>3</v>
      </c>
    </row>
    <row r="43" spans="5:14" x14ac:dyDescent="0.25">
      <c r="H43" s="14" t="str">
        <f>Financial!E12</f>
        <v>High</v>
      </c>
      <c r="I43" s="14" t="str">
        <f>Financial!F12</f>
        <v>Moderate</v>
      </c>
      <c r="J43" s="14">
        <f t="shared" si="2"/>
        <v>4</v>
      </c>
      <c r="K43" s="14">
        <f t="shared" si="3"/>
        <v>3</v>
      </c>
    </row>
    <row r="44" spans="5:14" x14ac:dyDescent="0.25">
      <c r="H44" s="14" t="str">
        <f>Financial!E13</f>
        <v>Moderate</v>
      </c>
      <c r="I44" s="14" t="str">
        <f>Financial!F13</f>
        <v>Very low</v>
      </c>
      <c r="J44" s="14">
        <f t="shared" si="2"/>
        <v>3</v>
      </c>
      <c r="K44" s="14">
        <f t="shared" si="3"/>
        <v>1</v>
      </c>
    </row>
    <row r="45" spans="5:14" x14ac:dyDescent="0.25">
      <c r="H45" s="14" t="str">
        <f>Financial!E14</f>
        <v>Moderate</v>
      </c>
      <c r="I45" s="14" t="str">
        <f>Financial!F14</f>
        <v>Moderate</v>
      </c>
      <c r="J45" s="14">
        <f t="shared" si="2"/>
        <v>3</v>
      </c>
      <c r="K45" s="14">
        <f t="shared" si="3"/>
        <v>3</v>
      </c>
    </row>
    <row r="46" spans="5:14" x14ac:dyDescent="0.25">
      <c r="H46" s="14" t="str">
        <f>Financial!E15</f>
        <v>Very High</v>
      </c>
      <c r="I46" s="14" t="str">
        <f>Financial!F15</f>
        <v>High</v>
      </c>
      <c r="J46" s="14">
        <f t="shared" si="2"/>
        <v>5</v>
      </c>
      <c r="K46" s="14">
        <f t="shared" si="3"/>
        <v>4</v>
      </c>
    </row>
    <row r="47" spans="5:14" x14ac:dyDescent="0.25">
      <c r="H47" s="14" t="str">
        <f>Financial!E16</f>
        <v>Moderate</v>
      </c>
      <c r="I47" s="14" t="str">
        <f>Financial!F16</f>
        <v>Moderate</v>
      </c>
      <c r="J47" s="14">
        <f t="shared" si="2"/>
        <v>3</v>
      </c>
      <c r="K47" s="14">
        <f t="shared" si="3"/>
        <v>3</v>
      </c>
    </row>
    <row r="48" spans="5:14" x14ac:dyDescent="0.25">
      <c r="H48" s="14">
        <f>Financial!E17</f>
        <v>0</v>
      </c>
      <c r="I48" s="14">
        <f>Financial!F17</f>
        <v>0</v>
      </c>
      <c r="J48" s="14">
        <f t="shared" si="2"/>
        <v>0</v>
      </c>
      <c r="K48" s="14">
        <f t="shared" si="3"/>
        <v>0</v>
      </c>
    </row>
    <row r="49" spans="5:14" x14ac:dyDescent="0.25">
      <c r="H49" s="14">
        <f>Financial!E18</f>
        <v>0</v>
      </c>
      <c r="I49" s="14">
        <f>Financial!F18</f>
        <v>0</v>
      </c>
      <c r="J49" s="14">
        <f t="shared" si="2"/>
        <v>0</v>
      </c>
      <c r="K49" s="14">
        <f t="shared" si="3"/>
        <v>0</v>
      </c>
    </row>
    <row r="50" spans="5:14" x14ac:dyDescent="0.25">
      <c r="H50" s="14">
        <f>Financial!E19</f>
        <v>0</v>
      </c>
      <c r="I50" s="14">
        <f>Financial!F19</f>
        <v>0</v>
      </c>
      <c r="J50" s="14">
        <f t="shared" si="2"/>
        <v>0</v>
      </c>
      <c r="K50" s="14">
        <f t="shared" si="3"/>
        <v>0</v>
      </c>
    </row>
    <row r="51" spans="5:14" x14ac:dyDescent="0.25">
      <c r="H51" s="14">
        <f>Financial!E20</f>
        <v>0</v>
      </c>
      <c r="I51" s="14">
        <f>Financial!F20</f>
        <v>0</v>
      </c>
      <c r="J51" s="14">
        <f t="shared" si="2"/>
        <v>0</v>
      </c>
      <c r="K51" s="14">
        <f t="shared" si="3"/>
        <v>0</v>
      </c>
    </row>
    <row r="52" spans="5:14" x14ac:dyDescent="0.25">
      <c r="E52" s="18"/>
      <c r="F52" s="18"/>
      <c r="G52" s="18"/>
      <c r="H52" s="18">
        <f>15-COUNTIF(H37:H51,0)</f>
        <v>11</v>
      </c>
      <c r="I52" s="18"/>
      <c r="J52" s="16">
        <f>IF(ISERR(AVERAGEIF(J37:J51,"&lt;&gt;0")),0,AVERAGEIF(J37:J51,"&lt;&gt;0"))</f>
        <v>3.3636363636363638</v>
      </c>
      <c r="K52" s="16">
        <f>IF(ISERR(AVERAGEIF(K37:K51,"&lt;&gt;0")),0,AVERAGEIF(K37:K51,"&lt;&gt;0"))</f>
        <v>2.9090909090909092</v>
      </c>
      <c r="L52" s="16"/>
      <c r="M52" s="16"/>
      <c r="N52" s="16"/>
    </row>
    <row r="53" spans="5:14" x14ac:dyDescent="0.25">
      <c r="E53" s="17"/>
      <c r="F53" s="17"/>
      <c r="G53" s="17"/>
      <c r="H53" s="17" t="s">
        <v>0</v>
      </c>
      <c r="I53" s="17" t="s">
        <v>0</v>
      </c>
      <c r="J53" s="15" t="s">
        <v>0</v>
      </c>
      <c r="K53" s="15" t="s">
        <v>50</v>
      </c>
      <c r="L53" s="15"/>
      <c r="M53" s="15"/>
      <c r="N53" s="15"/>
    </row>
    <row r="54" spans="5:14" x14ac:dyDescent="0.25">
      <c r="H54" s="14" t="str">
        <f>Compliance!E6</f>
        <v>Very low</v>
      </c>
      <c r="I54" s="14" t="str">
        <f>Compliance!F6</f>
        <v>Low</v>
      </c>
      <c r="J54" s="14">
        <f t="shared" ref="J54:J68" si="4">IF(ISNA(VLOOKUP(H54,$M$20:$N$25,2,FALSE)),0,VLOOKUP(H54,$M$20:$N$25,2,FALSE))</f>
        <v>1</v>
      </c>
      <c r="K54" s="14">
        <f t="shared" ref="K54:K68" si="5">IF(ISNA(VLOOKUP(I54,$M$20:$N$25,2,FALSE)),0,VLOOKUP(I54,$M$20:$N$25,2,FALSE))</f>
        <v>2</v>
      </c>
    </row>
    <row r="55" spans="5:14" x14ac:dyDescent="0.25">
      <c r="H55" s="14" t="str">
        <f>Compliance!E7</f>
        <v>Moderate</v>
      </c>
      <c r="I55" s="14" t="str">
        <f>Compliance!F7</f>
        <v>High</v>
      </c>
      <c r="J55" s="14">
        <f t="shared" si="4"/>
        <v>3</v>
      </c>
      <c r="K55" s="14">
        <f t="shared" si="5"/>
        <v>4</v>
      </c>
    </row>
    <row r="56" spans="5:14" x14ac:dyDescent="0.25">
      <c r="H56" s="14" t="str">
        <f>Compliance!E8</f>
        <v>Unsure/Don't know</v>
      </c>
      <c r="I56" s="14" t="str">
        <f>Compliance!F8</f>
        <v>Very low</v>
      </c>
      <c r="J56" s="14">
        <f t="shared" si="4"/>
        <v>4</v>
      </c>
      <c r="K56" s="14">
        <f t="shared" si="5"/>
        <v>1</v>
      </c>
    </row>
    <row r="57" spans="5:14" x14ac:dyDescent="0.25">
      <c r="H57" s="14" t="str">
        <f>Compliance!E9</f>
        <v>Moderate</v>
      </c>
      <c r="I57" s="14" t="str">
        <f>Compliance!F9</f>
        <v>Moderate</v>
      </c>
      <c r="J57" s="14">
        <f t="shared" si="4"/>
        <v>3</v>
      </c>
      <c r="K57" s="14">
        <f t="shared" si="5"/>
        <v>3</v>
      </c>
    </row>
    <row r="58" spans="5:14" x14ac:dyDescent="0.25">
      <c r="H58" s="14" t="str">
        <f>Compliance!E10</f>
        <v>Very low</v>
      </c>
      <c r="I58" s="14" t="str">
        <f>Compliance!F10</f>
        <v>Very low</v>
      </c>
      <c r="J58" s="14">
        <f t="shared" si="4"/>
        <v>1</v>
      </c>
      <c r="K58" s="14">
        <f t="shared" si="5"/>
        <v>1</v>
      </c>
    </row>
    <row r="59" spans="5:14" x14ac:dyDescent="0.25">
      <c r="H59" s="14" t="str">
        <f>Compliance!E11</f>
        <v>Moderate</v>
      </c>
      <c r="I59" s="14" t="str">
        <f>Compliance!F11</f>
        <v>Unsure/Don't know</v>
      </c>
      <c r="J59" s="14">
        <f t="shared" si="4"/>
        <v>3</v>
      </c>
      <c r="K59" s="14">
        <f t="shared" si="5"/>
        <v>4</v>
      </c>
    </row>
    <row r="60" spans="5:14" x14ac:dyDescent="0.25">
      <c r="H60" s="14" t="str">
        <f>Compliance!E12</f>
        <v>Low</v>
      </c>
      <c r="I60" s="14" t="str">
        <f>Compliance!F12</f>
        <v>Very low</v>
      </c>
      <c r="J60" s="14">
        <f t="shared" si="4"/>
        <v>2</v>
      </c>
      <c r="K60" s="14">
        <f t="shared" si="5"/>
        <v>1</v>
      </c>
    </row>
    <row r="61" spans="5:14" x14ac:dyDescent="0.25">
      <c r="H61" s="14" t="str">
        <f>Compliance!E13</f>
        <v>High</v>
      </c>
      <c r="I61" s="14" t="str">
        <f>Compliance!F13</f>
        <v>High</v>
      </c>
      <c r="J61" s="14">
        <f t="shared" si="4"/>
        <v>4</v>
      </c>
      <c r="K61" s="14">
        <f t="shared" si="5"/>
        <v>4</v>
      </c>
    </row>
    <row r="62" spans="5:14" x14ac:dyDescent="0.25">
      <c r="H62" s="14" t="str">
        <f>Compliance!E14</f>
        <v>Moderate</v>
      </c>
      <c r="I62" s="14" t="str">
        <f>Compliance!F14</f>
        <v>High</v>
      </c>
      <c r="J62" s="14">
        <f t="shared" si="4"/>
        <v>3</v>
      </c>
      <c r="K62" s="14">
        <f t="shared" si="5"/>
        <v>4</v>
      </c>
    </row>
    <row r="63" spans="5:14" x14ac:dyDescent="0.25">
      <c r="H63" s="14" t="str">
        <f>Compliance!E15</f>
        <v>Very low</v>
      </c>
      <c r="I63" s="14" t="str">
        <f>Compliance!F15</f>
        <v>Very high</v>
      </c>
      <c r="J63" s="14">
        <f t="shared" si="4"/>
        <v>1</v>
      </c>
      <c r="K63" s="14">
        <f t="shared" si="5"/>
        <v>5</v>
      </c>
    </row>
    <row r="64" spans="5:14" x14ac:dyDescent="0.25">
      <c r="H64" s="14" t="str">
        <f>Compliance!E16</f>
        <v>Very low</v>
      </c>
      <c r="I64" s="14" t="str">
        <f>Compliance!F16</f>
        <v>Very low</v>
      </c>
      <c r="J64" s="14">
        <f t="shared" si="4"/>
        <v>1</v>
      </c>
      <c r="K64" s="14">
        <f t="shared" si="5"/>
        <v>1</v>
      </c>
    </row>
    <row r="65" spans="5:14" x14ac:dyDescent="0.25">
      <c r="H65" s="14" t="str">
        <f>Compliance!E17</f>
        <v>High</v>
      </c>
      <c r="I65" s="14" t="str">
        <f>Compliance!F17</f>
        <v>High</v>
      </c>
      <c r="J65" s="14">
        <f t="shared" si="4"/>
        <v>4</v>
      </c>
      <c r="K65" s="14">
        <f t="shared" si="5"/>
        <v>4</v>
      </c>
    </row>
    <row r="66" spans="5:14" x14ac:dyDescent="0.25">
      <c r="H66" s="14" t="str">
        <f>Compliance!E18</f>
        <v>Very High</v>
      </c>
      <c r="I66" s="14" t="str">
        <f>Compliance!F18</f>
        <v>Moderate</v>
      </c>
      <c r="J66" s="14">
        <f t="shared" si="4"/>
        <v>5</v>
      </c>
      <c r="K66" s="14">
        <f t="shared" si="5"/>
        <v>3</v>
      </c>
    </row>
    <row r="67" spans="5:14" x14ac:dyDescent="0.25">
      <c r="H67" s="14" t="str">
        <f>Compliance!E19</f>
        <v>High</v>
      </c>
      <c r="I67" s="14" t="str">
        <f>Compliance!F19</f>
        <v>Moderate</v>
      </c>
      <c r="J67" s="14">
        <f t="shared" si="4"/>
        <v>4</v>
      </c>
      <c r="K67" s="14">
        <f t="shared" si="5"/>
        <v>3</v>
      </c>
    </row>
    <row r="68" spans="5:14" x14ac:dyDescent="0.25">
      <c r="H68" s="14" t="str">
        <f>Compliance!E20</f>
        <v>Very low</v>
      </c>
      <c r="I68" s="14" t="str">
        <f>Compliance!F20</f>
        <v>Unsure/Don't know</v>
      </c>
      <c r="J68" s="14">
        <f t="shared" si="4"/>
        <v>1</v>
      </c>
      <c r="K68" s="14">
        <f t="shared" si="5"/>
        <v>4</v>
      </c>
    </row>
    <row r="69" spans="5:14" x14ac:dyDescent="0.25">
      <c r="E69" s="18"/>
      <c r="F69" s="18"/>
      <c r="G69" s="18"/>
      <c r="H69" s="18">
        <f>15-COUNTIF(H54:H68,0)</f>
        <v>15</v>
      </c>
      <c r="I69" s="18"/>
      <c r="J69" s="16">
        <f>IF(ISERR(AVERAGEIF(J54:J68,"&lt;&gt;0")),0,AVERAGEIF(J54:J68,"&lt;&gt;0"))</f>
        <v>2.6666666666666665</v>
      </c>
      <c r="K69" s="16">
        <f>IF(ISERR(AVERAGEIF(K54:K68,"&lt;&gt;0")),0,AVERAGEIF(K54:K68,"&lt;&gt;0"))</f>
        <v>2.9333333333333331</v>
      </c>
      <c r="L69" s="16"/>
      <c r="M69" s="16"/>
      <c r="N69" s="16"/>
    </row>
    <row r="70" spans="5:14" x14ac:dyDescent="0.25">
      <c r="E70" s="17"/>
      <c r="F70" s="17"/>
      <c r="G70" s="17"/>
      <c r="H70" s="17" t="s">
        <v>0</v>
      </c>
      <c r="I70" s="17" t="s">
        <v>0</v>
      </c>
      <c r="J70" s="15" t="s">
        <v>0</v>
      </c>
      <c r="K70" s="15" t="s">
        <v>50</v>
      </c>
      <c r="L70" s="15"/>
      <c r="M70" s="15"/>
      <c r="N70" s="15"/>
    </row>
    <row r="71" spans="5:14" x14ac:dyDescent="0.25">
      <c r="H71" s="14" t="str">
        <f>Reputational!E6</f>
        <v>Very low</v>
      </c>
      <c r="I71" s="14" t="str">
        <f>Reputational!F6</f>
        <v>Moderate</v>
      </c>
      <c r="J71" s="14">
        <f t="shared" ref="J71:J85" si="6">IF(ISNA(VLOOKUP(H71,$M$20:$N$25,2,FALSE)),0,VLOOKUP(H71,$M$20:$N$25,2,FALSE))</f>
        <v>1</v>
      </c>
      <c r="K71" s="14">
        <f t="shared" ref="K71:K85" si="7">IF(ISNA(VLOOKUP(I71,$M$20:$N$25,2,FALSE)),0,VLOOKUP(I71,$M$20:$N$25,2,FALSE))</f>
        <v>3</v>
      </c>
    </row>
    <row r="72" spans="5:14" x14ac:dyDescent="0.25">
      <c r="H72" s="14" t="str">
        <f>Reputational!E7</f>
        <v>Moderate</v>
      </c>
      <c r="I72" s="14" t="str">
        <f>Reputational!F7</f>
        <v>Moderate</v>
      </c>
      <c r="J72" s="14">
        <f t="shared" si="6"/>
        <v>3</v>
      </c>
      <c r="K72" s="14">
        <f t="shared" si="7"/>
        <v>3</v>
      </c>
    </row>
    <row r="73" spans="5:14" x14ac:dyDescent="0.25">
      <c r="H73" s="14" t="str">
        <f>Reputational!E8</f>
        <v>Very low</v>
      </c>
      <c r="I73" s="14" t="str">
        <f>Reputational!F8</f>
        <v>Very low</v>
      </c>
      <c r="J73" s="14">
        <f t="shared" si="6"/>
        <v>1</v>
      </c>
      <c r="K73" s="14">
        <f t="shared" si="7"/>
        <v>1</v>
      </c>
    </row>
    <row r="74" spans="5:14" x14ac:dyDescent="0.25">
      <c r="H74" s="14" t="str">
        <f>Reputational!E9</f>
        <v>Moderate</v>
      </c>
      <c r="I74" s="14" t="str">
        <f>Reputational!F9</f>
        <v>Low</v>
      </c>
      <c r="J74" s="14">
        <f t="shared" si="6"/>
        <v>3</v>
      </c>
      <c r="K74" s="14">
        <f t="shared" si="7"/>
        <v>2</v>
      </c>
    </row>
    <row r="75" spans="5:14" x14ac:dyDescent="0.25">
      <c r="H75" s="14" t="str">
        <f>Reputational!E10</f>
        <v>Very low</v>
      </c>
      <c r="I75" s="14" t="str">
        <f>Reputational!F10</f>
        <v>Unsure/Don't know</v>
      </c>
      <c r="J75" s="14">
        <f t="shared" si="6"/>
        <v>1</v>
      </c>
      <c r="K75" s="14">
        <f t="shared" si="7"/>
        <v>4</v>
      </c>
    </row>
    <row r="76" spans="5:14" x14ac:dyDescent="0.25">
      <c r="H76" s="14" t="str">
        <f>Reputational!E11</f>
        <v>Very low</v>
      </c>
      <c r="I76" s="14" t="str">
        <f>Reputational!F11</f>
        <v>Low</v>
      </c>
      <c r="J76" s="14">
        <f t="shared" si="6"/>
        <v>1</v>
      </c>
      <c r="K76" s="14">
        <f t="shared" si="7"/>
        <v>2</v>
      </c>
    </row>
    <row r="77" spans="5:14" x14ac:dyDescent="0.25">
      <c r="H77" s="14" t="str">
        <f>Reputational!E12</f>
        <v>Very High</v>
      </c>
      <c r="I77" s="14" t="str">
        <f>Reputational!F12</f>
        <v>Moderate</v>
      </c>
      <c r="J77" s="14">
        <f t="shared" si="6"/>
        <v>5</v>
      </c>
      <c r="K77" s="14">
        <f t="shared" si="7"/>
        <v>3</v>
      </c>
    </row>
    <row r="78" spans="5:14" x14ac:dyDescent="0.25">
      <c r="H78" s="14" t="str">
        <f>Reputational!E13</f>
        <v>High</v>
      </c>
      <c r="I78" s="14" t="str">
        <f>Reputational!F13</f>
        <v>High</v>
      </c>
      <c r="J78" s="14">
        <f t="shared" si="6"/>
        <v>4</v>
      </c>
      <c r="K78" s="14">
        <f t="shared" si="7"/>
        <v>4</v>
      </c>
    </row>
    <row r="79" spans="5:14" x14ac:dyDescent="0.25">
      <c r="H79" s="14" t="str">
        <f>Reputational!E14</f>
        <v>High</v>
      </c>
      <c r="I79" s="14" t="str">
        <f>Reputational!F14</f>
        <v>High</v>
      </c>
      <c r="J79" s="14">
        <f t="shared" si="6"/>
        <v>4</v>
      </c>
      <c r="K79" s="14">
        <f t="shared" si="7"/>
        <v>4</v>
      </c>
    </row>
    <row r="80" spans="5:14" x14ac:dyDescent="0.25">
      <c r="H80" s="14" t="str">
        <f>Reputational!E15</f>
        <v>High</v>
      </c>
      <c r="I80" s="14" t="str">
        <f>Reputational!F15</f>
        <v>Moderate</v>
      </c>
      <c r="J80" s="14">
        <f t="shared" si="6"/>
        <v>4</v>
      </c>
      <c r="K80" s="14">
        <f t="shared" si="7"/>
        <v>3</v>
      </c>
    </row>
    <row r="81" spans="5:14" x14ac:dyDescent="0.25">
      <c r="H81" s="14">
        <f>Reputational!E16</f>
        <v>0</v>
      </c>
      <c r="I81" s="14">
        <f>Reputational!F16</f>
        <v>0</v>
      </c>
      <c r="J81" s="14">
        <f t="shared" si="6"/>
        <v>0</v>
      </c>
      <c r="K81" s="14">
        <f t="shared" si="7"/>
        <v>0</v>
      </c>
    </row>
    <row r="82" spans="5:14" x14ac:dyDescent="0.25">
      <c r="H82" s="14">
        <f>Reputational!E17</f>
        <v>0</v>
      </c>
      <c r="I82" s="14">
        <f>Reputational!F17</f>
        <v>0</v>
      </c>
      <c r="J82" s="14">
        <f t="shared" si="6"/>
        <v>0</v>
      </c>
      <c r="K82" s="14">
        <f t="shared" si="7"/>
        <v>0</v>
      </c>
    </row>
    <row r="83" spans="5:14" x14ac:dyDescent="0.25">
      <c r="H83" s="14">
        <f>Reputational!E18</f>
        <v>0</v>
      </c>
      <c r="I83" s="14">
        <f>Reputational!F18</f>
        <v>0</v>
      </c>
      <c r="J83" s="14">
        <f t="shared" si="6"/>
        <v>0</v>
      </c>
      <c r="K83" s="14">
        <f t="shared" si="7"/>
        <v>0</v>
      </c>
    </row>
    <row r="84" spans="5:14" x14ac:dyDescent="0.25">
      <c r="H84" s="14">
        <f>Reputational!E19</f>
        <v>0</v>
      </c>
      <c r="I84" s="14">
        <f>Reputational!F19</f>
        <v>0</v>
      </c>
      <c r="J84" s="14">
        <f t="shared" si="6"/>
        <v>0</v>
      </c>
      <c r="K84" s="14">
        <f t="shared" si="7"/>
        <v>0</v>
      </c>
    </row>
    <row r="85" spans="5:14" x14ac:dyDescent="0.25">
      <c r="H85" s="14">
        <f>Reputational!E20</f>
        <v>0</v>
      </c>
      <c r="I85" s="14">
        <f>Reputational!F20</f>
        <v>0</v>
      </c>
      <c r="J85" s="14">
        <f t="shared" si="6"/>
        <v>0</v>
      </c>
      <c r="K85" s="14">
        <f t="shared" si="7"/>
        <v>0</v>
      </c>
    </row>
    <row r="86" spans="5:14" x14ac:dyDescent="0.25">
      <c r="E86" s="18"/>
      <c r="F86" s="18"/>
      <c r="G86" s="18"/>
      <c r="H86" s="18">
        <f>15-COUNTIF(H71:H85,0)</f>
        <v>10</v>
      </c>
      <c r="I86" s="18"/>
      <c r="J86" s="16">
        <f>IF(ISERR(AVERAGEIF(J71:J85,"&lt;&gt;0")),0,AVERAGEIF(J71:J85,"&lt;&gt;0"))</f>
        <v>2.7</v>
      </c>
      <c r="K86" s="16">
        <f>IF(ISERR(AVERAGEIF(K71:K85,"&lt;&gt;0")),0,AVERAGEIF(K71:K85,"&lt;&gt;0"))</f>
        <v>2.9</v>
      </c>
      <c r="L86" s="16"/>
      <c r="M86" s="16"/>
      <c r="N86" s="16"/>
    </row>
    <row r="87" spans="5:14" x14ac:dyDescent="0.25">
      <c r="E87" s="17"/>
      <c r="F87" s="17"/>
      <c r="G87" s="17"/>
      <c r="H87" s="17" t="s">
        <v>0</v>
      </c>
      <c r="I87" s="17" t="s">
        <v>0</v>
      </c>
      <c r="J87" s="15" t="s">
        <v>0</v>
      </c>
      <c r="K87" s="15" t="s">
        <v>50</v>
      </c>
      <c r="L87" s="15"/>
      <c r="M87" s="15"/>
      <c r="N87" s="15"/>
    </row>
    <row r="88" spans="5:14" x14ac:dyDescent="0.25">
      <c r="H88" s="14" t="str">
        <f>Operational!E6</f>
        <v>Very high</v>
      </c>
      <c r="I88" s="14" t="str">
        <f>Operational!F6</f>
        <v>Moderate</v>
      </c>
      <c r="J88" s="14">
        <f t="shared" ref="J88:J102" si="8">IF(ISNA(VLOOKUP(H88,$M$20:$N$25,2,FALSE)),0,VLOOKUP(H88,$M$20:$N$25,2,FALSE))</f>
        <v>5</v>
      </c>
      <c r="K88" s="14">
        <f t="shared" ref="K88:K102" si="9">IF(ISNA(VLOOKUP(I88,$M$20:$N$25,2,FALSE)),0,VLOOKUP(I88,$M$20:$N$25,2,FALSE))</f>
        <v>3</v>
      </c>
    </row>
    <row r="89" spans="5:14" x14ac:dyDescent="0.25">
      <c r="H89" s="14" t="str">
        <f>Operational!E7</f>
        <v>Moderate</v>
      </c>
      <c r="I89" s="14" t="str">
        <f>Operational!F7</f>
        <v>Low</v>
      </c>
      <c r="J89" s="14">
        <f t="shared" si="8"/>
        <v>3</v>
      </c>
      <c r="K89" s="14">
        <f t="shared" si="9"/>
        <v>2</v>
      </c>
    </row>
    <row r="90" spans="5:14" x14ac:dyDescent="0.25">
      <c r="H90" s="14" t="str">
        <f>Operational!E8</f>
        <v>Moderate</v>
      </c>
      <c r="I90" s="14" t="str">
        <f>Operational!F8</f>
        <v>Very low</v>
      </c>
      <c r="J90" s="14">
        <f t="shared" si="8"/>
        <v>3</v>
      </c>
      <c r="K90" s="14">
        <f t="shared" si="9"/>
        <v>1</v>
      </c>
    </row>
    <row r="91" spans="5:14" x14ac:dyDescent="0.25">
      <c r="H91" s="14" t="str">
        <f>Operational!E9</f>
        <v>High</v>
      </c>
      <c r="I91" s="14" t="str">
        <f>Operational!F9</f>
        <v>High</v>
      </c>
      <c r="J91" s="14">
        <f t="shared" si="8"/>
        <v>4</v>
      </c>
      <c r="K91" s="14">
        <f t="shared" si="9"/>
        <v>4</v>
      </c>
    </row>
    <row r="92" spans="5:14" x14ac:dyDescent="0.25">
      <c r="H92" s="14" t="str">
        <f>Operational!E10</f>
        <v>High</v>
      </c>
      <c r="I92" s="14" t="str">
        <f>Operational!F10</f>
        <v>High</v>
      </c>
      <c r="J92" s="14">
        <f t="shared" si="8"/>
        <v>4</v>
      </c>
      <c r="K92" s="14">
        <f t="shared" si="9"/>
        <v>4</v>
      </c>
    </row>
    <row r="93" spans="5:14" x14ac:dyDescent="0.25">
      <c r="H93" s="14" t="str">
        <f>Operational!E11</f>
        <v>High</v>
      </c>
      <c r="I93" s="14" t="str">
        <f>Operational!F11</f>
        <v>Low</v>
      </c>
      <c r="J93" s="14">
        <f t="shared" si="8"/>
        <v>4</v>
      </c>
      <c r="K93" s="14">
        <f t="shared" si="9"/>
        <v>2</v>
      </c>
    </row>
    <row r="94" spans="5:14" x14ac:dyDescent="0.25">
      <c r="H94" s="14" t="str">
        <f>Operational!E12</f>
        <v>Very High</v>
      </c>
      <c r="I94" s="14" t="str">
        <f>Operational!F12</f>
        <v>Moderate</v>
      </c>
      <c r="J94" s="14">
        <f t="shared" si="8"/>
        <v>5</v>
      </c>
      <c r="K94" s="14">
        <f t="shared" si="9"/>
        <v>3</v>
      </c>
    </row>
    <row r="95" spans="5:14" x14ac:dyDescent="0.25">
      <c r="H95" s="14" t="str">
        <f>Operational!E13</f>
        <v>Very high</v>
      </c>
      <c r="I95" s="14" t="str">
        <f>Operational!F13</f>
        <v>Moderate</v>
      </c>
      <c r="J95" s="14">
        <f t="shared" si="8"/>
        <v>5</v>
      </c>
      <c r="K95" s="14">
        <f t="shared" si="9"/>
        <v>3</v>
      </c>
    </row>
    <row r="96" spans="5:14" x14ac:dyDescent="0.25">
      <c r="H96" s="14" t="str">
        <f>Operational!E14</f>
        <v>Moderate</v>
      </c>
      <c r="I96" s="14" t="str">
        <f>Operational!F14</f>
        <v>Low</v>
      </c>
      <c r="J96" s="14">
        <f t="shared" si="8"/>
        <v>3</v>
      </c>
      <c r="K96" s="14">
        <f t="shared" si="9"/>
        <v>2</v>
      </c>
    </row>
    <row r="97" spans="5:14" x14ac:dyDescent="0.25">
      <c r="H97" s="14" t="str">
        <f>Operational!E15</f>
        <v>Very low</v>
      </c>
      <c r="I97" s="14" t="str">
        <f>Operational!F15</f>
        <v>Low</v>
      </c>
      <c r="J97" s="14">
        <f t="shared" si="8"/>
        <v>1</v>
      </c>
      <c r="K97" s="14">
        <f t="shared" si="9"/>
        <v>2</v>
      </c>
    </row>
    <row r="98" spans="5:14" x14ac:dyDescent="0.25">
      <c r="H98" s="14" t="str">
        <f>Operational!E16</f>
        <v>Low</v>
      </c>
      <c r="I98" s="14" t="str">
        <f>Operational!F16</f>
        <v>Low</v>
      </c>
      <c r="J98" s="14">
        <f t="shared" si="8"/>
        <v>2</v>
      </c>
      <c r="K98" s="14">
        <f t="shared" si="9"/>
        <v>2</v>
      </c>
    </row>
    <row r="99" spans="5:14" x14ac:dyDescent="0.25">
      <c r="H99" s="14" t="str">
        <f>Operational!E17</f>
        <v>High</v>
      </c>
      <c r="I99" s="14" t="str">
        <f>Operational!F17</f>
        <v>Very Low</v>
      </c>
      <c r="J99" s="14">
        <f t="shared" si="8"/>
        <v>4</v>
      </c>
      <c r="K99" s="14">
        <f t="shared" si="9"/>
        <v>1</v>
      </c>
    </row>
    <row r="100" spans="5:14" x14ac:dyDescent="0.25">
      <c r="H100" s="14" t="str">
        <f>Operational!E18</f>
        <v>Very High</v>
      </c>
      <c r="I100" s="14" t="str">
        <f>Operational!F18</f>
        <v>Moderate</v>
      </c>
      <c r="J100" s="14">
        <f t="shared" si="8"/>
        <v>5</v>
      </c>
      <c r="K100" s="14">
        <f t="shared" si="9"/>
        <v>3</v>
      </c>
    </row>
    <row r="101" spans="5:14" x14ac:dyDescent="0.25">
      <c r="H101" s="14" t="str">
        <f>Operational!E19</f>
        <v>Moderate</v>
      </c>
      <c r="I101" s="14" t="str">
        <f>Operational!F19</f>
        <v>Moderate</v>
      </c>
      <c r="J101" s="14">
        <f t="shared" si="8"/>
        <v>3</v>
      </c>
      <c r="K101" s="14">
        <f t="shared" si="9"/>
        <v>3</v>
      </c>
    </row>
    <row r="102" spans="5:14" x14ac:dyDescent="0.25">
      <c r="H102" s="14" t="str">
        <f>Operational!E20</f>
        <v>Moderate</v>
      </c>
      <c r="I102" s="14" t="str">
        <f>Operational!F20</f>
        <v>Very low</v>
      </c>
      <c r="J102" s="14">
        <f t="shared" si="8"/>
        <v>3</v>
      </c>
      <c r="K102" s="14">
        <f t="shared" si="9"/>
        <v>1</v>
      </c>
    </row>
    <row r="103" spans="5:14" x14ac:dyDescent="0.25">
      <c r="E103" s="18"/>
      <c r="F103" s="18"/>
      <c r="G103" s="18"/>
      <c r="H103" s="18">
        <f>15-COUNTIF(H88:H102,0)</f>
        <v>15</v>
      </c>
      <c r="I103" s="18"/>
      <c r="J103" s="16">
        <f>IF(ISERR(AVERAGEIF(J88:J102,"&lt;&gt;0")),0,AVERAGEIF(J88:J102,"&lt;&gt;0"))</f>
        <v>3.6</v>
      </c>
      <c r="K103" s="16">
        <f>IF(ISERR(AVERAGEIF(K88:K102,"&lt;&gt;0")),0,AVERAGEIF(K88:K102,"&lt;&gt;0"))</f>
        <v>2.4</v>
      </c>
      <c r="L103" s="16"/>
      <c r="M103" s="16"/>
      <c r="N103" s="16"/>
    </row>
    <row r="104" spans="5:14" x14ac:dyDescent="0.25">
      <c r="E104" s="17"/>
      <c r="F104" s="17"/>
      <c r="G104" s="17"/>
      <c r="H104" s="17" t="s">
        <v>0</v>
      </c>
      <c r="I104" s="17" t="s">
        <v>0</v>
      </c>
      <c r="J104" s="15" t="s">
        <v>0</v>
      </c>
      <c r="K104" s="15" t="s">
        <v>50</v>
      </c>
      <c r="L104" s="15"/>
      <c r="M104" s="15"/>
      <c r="N104" s="15"/>
    </row>
    <row r="105" spans="5:14" x14ac:dyDescent="0.25">
      <c r="H105" s="14" t="str">
        <f>Reporting!E6</f>
        <v>Unsure/Don't know</v>
      </c>
      <c r="I105" s="14" t="str">
        <f>Reporting!F6</f>
        <v>Very low</v>
      </c>
      <c r="J105" s="14">
        <f t="shared" ref="J105:J119" si="10">IF(ISNA(VLOOKUP(H105,$M$20:$N$25,2,FALSE)),0,VLOOKUP(H105,$M$20:$N$25,2,FALSE))</f>
        <v>4</v>
      </c>
      <c r="K105" s="14">
        <f t="shared" ref="K105:K119" si="11">IF(ISNA(VLOOKUP(I105,$M$20:$N$25,2,FALSE)),0,VLOOKUP(I105,$M$20:$N$25,2,FALSE))</f>
        <v>1</v>
      </c>
    </row>
    <row r="106" spans="5:14" x14ac:dyDescent="0.25">
      <c r="H106" s="14" t="str">
        <f>Reporting!E7</f>
        <v>Unsure/Don't know</v>
      </c>
      <c r="I106" s="14" t="str">
        <f>Reporting!F7</f>
        <v>Very high</v>
      </c>
      <c r="J106" s="14">
        <f t="shared" si="10"/>
        <v>4</v>
      </c>
      <c r="K106" s="14">
        <f t="shared" si="11"/>
        <v>5</v>
      </c>
    </row>
    <row r="107" spans="5:14" x14ac:dyDescent="0.25">
      <c r="H107" s="14" t="str">
        <f>Reporting!E8</f>
        <v>Moderate</v>
      </c>
      <c r="I107" s="14" t="str">
        <f>Reporting!F8</f>
        <v>High</v>
      </c>
      <c r="J107" s="14">
        <f t="shared" si="10"/>
        <v>3</v>
      </c>
      <c r="K107" s="14">
        <f t="shared" si="11"/>
        <v>4</v>
      </c>
    </row>
    <row r="108" spans="5:14" x14ac:dyDescent="0.25">
      <c r="H108" s="14" t="str">
        <f>Reporting!E9</f>
        <v>Unsure/Don't know</v>
      </c>
      <c r="I108" s="14" t="str">
        <f>Reporting!F9</f>
        <v>Very low</v>
      </c>
      <c r="J108" s="14">
        <f t="shared" si="10"/>
        <v>4</v>
      </c>
      <c r="K108" s="14">
        <f t="shared" si="11"/>
        <v>1</v>
      </c>
    </row>
    <row r="109" spans="5:14" x14ac:dyDescent="0.25">
      <c r="H109" s="14" t="str">
        <f>Reporting!E10</f>
        <v>Moderate</v>
      </c>
      <c r="I109" s="14" t="str">
        <f>Reporting!F10</f>
        <v>Very low</v>
      </c>
      <c r="J109" s="14">
        <f t="shared" si="10"/>
        <v>3</v>
      </c>
      <c r="K109" s="14">
        <f t="shared" si="11"/>
        <v>1</v>
      </c>
    </row>
    <row r="110" spans="5:14" x14ac:dyDescent="0.25">
      <c r="H110" s="14" t="str">
        <f>Reporting!E11</f>
        <v>Moderate</v>
      </c>
      <c r="I110" s="14" t="str">
        <f>Reporting!F11</f>
        <v>Very low</v>
      </c>
      <c r="J110" s="14">
        <f t="shared" si="10"/>
        <v>3</v>
      </c>
      <c r="K110" s="14">
        <f t="shared" si="11"/>
        <v>1</v>
      </c>
    </row>
    <row r="111" spans="5:14" x14ac:dyDescent="0.25">
      <c r="H111" s="14" t="str">
        <f>Reporting!E12</f>
        <v>Very low</v>
      </c>
      <c r="I111" s="14" t="str">
        <f>Reporting!F12</f>
        <v>Very low</v>
      </c>
      <c r="J111" s="14">
        <f t="shared" si="10"/>
        <v>1</v>
      </c>
      <c r="K111" s="14">
        <f t="shared" si="11"/>
        <v>1</v>
      </c>
    </row>
    <row r="112" spans="5:14" x14ac:dyDescent="0.25">
      <c r="H112" s="14">
        <f>Reporting!E13</f>
        <v>0</v>
      </c>
      <c r="I112" s="14">
        <f>Reporting!F13</f>
        <v>0</v>
      </c>
      <c r="J112" s="14">
        <f t="shared" si="10"/>
        <v>0</v>
      </c>
      <c r="K112" s="14">
        <f t="shared" si="11"/>
        <v>0</v>
      </c>
    </row>
    <row r="113" spans="2:14" x14ac:dyDescent="0.25">
      <c r="H113" s="14">
        <f>Reporting!E14</f>
        <v>0</v>
      </c>
      <c r="I113" s="14">
        <f>Reporting!F14</f>
        <v>0</v>
      </c>
      <c r="J113" s="14">
        <f t="shared" si="10"/>
        <v>0</v>
      </c>
      <c r="K113" s="14">
        <f t="shared" si="11"/>
        <v>0</v>
      </c>
    </row>
    <row r="114" spans="2:14" x14ac:dyDescent="0.25">
      <c r="H114" s="14">
        <f>Reporting!E15</f>
        <v>0</v>
      </c>
      <c r="I114" s="14">
        <f>Reporting!F15</f>
        <v>0</v>
      </c>
      <c r="J114" s="14">
        <f t="shared" si="10"/>
        <v>0</v>
      </c>
      <c r="K114" s="14">
        <f t="shared" si="11"/>
        <v>0</v>
      </c>
    </row>
    <row r="115" spans="2:14" x14ac:dyDescent="0.25">
      <c r="H115" s="14">
        <f>Reporting!E16</f>
        <v>0</v>
      </c>
      <c r="I115" s="14">
        <f>Reporting!F16</f>
        <v>0</v>
      </c>
      <c r="J115" s="14">
        <f t="shared" si="10"/>
        <v>0</v>
      </c>
      <c r="K115" s="14">
        <f t="shared" si="11"/>
        <v>0</v>
      </c>
    </row>
    <row r="116" spans="2:14" x14ac:dyDescent="0.25">
      <c r="H116" s="14">
        <f>Reporting!E17</f>
        <v>0</v>
      </c>
      <c r="I116" s="14">
        <f>Reporting!F17</f>
        <v>0</v>
      </c>
      <c r="J116" s="14">
        <f t="shared" si="10"/>
        <v>0</v>
      </c>
      <c r="K116" s="14">
        <f t="shared" si="11"/>
        <v>0</v>
      </c>
    </row>
    <row r="117" spans="2:14" x14ac:dyDescent="0.25">
      <c r="H117" s="14">
        <f>Reporting!E18</f>
        <v>0</v>
      </c>
      <c r="I117" s="14">
        <f>Reporting!F18</f>
        <v>0</v>
      </c>
      <c r="J117" s="14">
        <f t="shared" si="10"/>
        <v>0</v>
      </c>
      <c r="K117" s="14">
        <f t="shared" si="11"/>
        <v>0</v>
      </c>
    </row>
    <row r="118" spans="2:14" x14ac:dyDescent="0.25">
      <c r="C118" s="60"/>
      <c r="H118" s="14">
        <f>Reporting!E19</f>
        <v>0</v>
      </c>
      <c r="I118" s="14">
        <f>Reporting!F19</f>
        <v>0</v>
      </c>
      <c r="J118" s="14">
        <f t="shared" si="10"/>
        <v>0</v>
      </c>
      <c r="K118" s="14">
        <f t="shared" si="11"/>
        <v>0</v>
      </c>
    </row>
    <row r="119" spans="2:14" x14ac:dyDescent="0.25">
      <c r="H119" s="14">
        <f>Reporting!E20</f>
        <v>0</v>
      </c>
      <c r="I119" s="14">
        <f>Reporting!F20</f>
        <v>0</v>
      </c>
      <c r="J119" s="14">
        <f t="shared" si="10"/>
        <v>0</v>
      </c>
      <c r="K119" s="14">
        <f t="shared" si="11"/>
        <v>0</v>
      </c>
    </row>
    <row r="120" spans="2:14" ht="30.75" customHeight="1" x14ac:dyDescent="0.25">
      <c r="E120" s="18"/>
      <c r="F120" s="18"/>
      <c r="G120" s="18"/>
      <c r="H120" s="18">
        <f>15-COUNTIF(H105:H119,0)</f>
        <v>7</v>
      </c>
      <c r="I120" s="18"/>
      <c r="J120" s="16">
        <f>IF(ISERR(AVERAGEIF(J105:J119,"&lt;&gt;0")),0,AVERAGEIF(J105:J119,"&lt;&gt;0"))</f>
        <v>3.1428571428571428</v>
      </c>
      <c r="K120" s="16">
        <f>IF(ISERR(AVERAGEIF(K105:K119,"&lt;&gt;0")),0,AVERAGEIF(K105:K119,"&lt;&gt;0"))</f>
        <v>2</v>
      </c>
      <c r="L120" s="16"/>
      <c r="M120" s="16"/>
      <c r="N120" s="16"/>
    </row>
    <row r="121" spans="2:14" x14ac:dyDescent="0.25">
      <c r="B121" s="14"/>
    </row>
    <row r="138" spans="5:5" ht="15.75" thickBot="1" x14ac:dyDescent="0.3"/>
    <row r="139" spans="5:5" ht="30.75" thickBot="1" x14ac:dyDescent="0.3">
      <c r="E139" s="62" t="s">
        <v>25</v>
      </c>
    </row>
  </sheetData>
  <mergeCells count="2">
    <mergeCell ref="B1:C2"/>
    <mergeCell ref="B3:C11"/>
  </mergeCells>
  <hyperlinks>
    <hyperlink ref="E139" location="Intro!A1" display="Return to Introduction"/>
  </hyperlink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Intro</vt:lpstr>
      <vt:lpstr>Objectives</vt:lpstr>
      <vt:lpstr>Strategic</vt:lpstr>
      <vt:lpstr>Financial</vt:lpstr>
      <vt:lpstr>Operational</vt:lpstr>
      <vt:lpstr>Compliance</vt:lpstr>
      <vt:lpstr>Reputational</vt:lpstr>
      <vt:lpstr>Reporting</vt:lpstr>
      <vt:lpstr>Graph</vt:lpstr>
      <vt:lpstr>Lists</vt:lpstr>
      <vt:lpstr>Scales</vt:lpstr>
      <vt:lpstr>Scoring</vt:lpstr>
      <vt:lpstr>ForPrint</vt:lpstr>
      <vt:lpstr>Export</vt:lpstr>
      <vt:lpstr>Objectives!ControlEffect</vt:lpstr>
      <vt:lpstr>ControlEffect</vt:lpstr>
      <vt:lpstr>ControlFreq</vt:lpstr>
      <vt:lpstr>Locations</vt:lpstr>
      <vt:lpstr>Objectives!Operational_Objectives</vt:lpstr>
      <vt:lpstr>Scales!Operational_Objectives</vt:lpstr>
      <vt:lpstr>Operational_Objectives</vt:lpstr>
      <vt:lpstr>Compliance!Print_Area</vt:lpstr>
      <vt:lpstr>Financial!Print_Area</vt:lpstr>
      <vt:lpstr>ForPrint!Print_Area</vt:lpstr>
      <vt:lpstr>Graph!Print_Area</vt:lpstr>
      <vt:lpstr>Intro!Print_Area</vt:lpstr>
      <vt:lpstr>Objectives!Print_Area</vt:lpstr>
      <vt:lpstr>Operational!Print_Area</vt:lpstr>
      <vt:lpstr>Reporting!Print_Area</vt:lpstr>
      <vt:lpstr>Reputational!Print_Area</vt:lpstr>
      <vt:lpstr>Scales!Print_Area</vt:lpstr>
      <vt:lpstr>Strategic!Print_Area</vt:lpstr>
      <vt:lpstr>Compliance!Print_Titles</vt:lpstr>
      <vt:lpstr>Operational!Print_Titles</vt:lpstr>
      <vt:lpstr>Reporting!Print_Titles</vt:lpstr>
      <vt:lpstr>Reputational!Print_Titles</vt:lpstr>
      <vt:lpstr>Strategic!Print_Titles</vt:lpstr>
      <vt:lpstr>Objectives!Reporting_Objectives</vt:lpstr>
      <vt:lpstr>Scales!Reporting_Objectives</vt:lpstr>
      <vt:lpstr>Scales</vt:lpstr>
    </vt:vector>
  </TitlesOfParts>
  <Company>Bickmore Risk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Catanese</dc:creator>
  <cp:lastModifiedBy>Stokes, Alexandra</cp:lastModifiedBy>
  <cp:lastPrinted>2019-08-02T20:17:16Z</cp:lastPrinted>
  <dcterms:created xsi:type="dcterms:W3CDTF">2008-09-18T16:35:25Z</dcterms:created>
  <dcterms:modified xsi:type="dcterms:W3CDTF">2019-09-10T15:12:12Z</dcterms:modified>
</cp:coreProperties>
</file>