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ricketg\Desktop\"/>
    </mc:Choice>
  </mc:AlternateContent>
  <bookViews>
    <workbookView xWindow="0" yWindow="0" windowWidth="28800" windowHeight="13596" firstSheet="4" activeTab="8"/>
  </bookViews>
  <sheets>
    <sheet name="Step 1 - Risk Events" sheetId="1" r:id="rId1"/>
    <sheet name="Step 2 - Event Likelihood" sheetId="2" r:id="rId2"/>
    <sheet name="Step 3 - Time to Impact" sheetId="3" r:id="rId3"/>
    <sheet name="Step 4 - Financial Severity" sheetId="4" r:id="rId4"/>
    <sheet name="Step 5 - Injury Severity" sheetId="5" r:id="rId5"/>
    <sheet name="Step 6 - Reputational Severity" sheetId="6" r:id="rId6"/>
    <sheet name="Scoring" sheetId="7" r:id="rId7"/>
    <sheet name="Customize Scales" sheetId="8" r:id="rId8"/>
    <sheet name="Summary" sheetId="9" r:id="rId9"/>
    <sheet name="Chart of Events" sheetId="10" r:id="rId10"/>
    <sheet name="Steps" sheetId="11" r:id="rId11"/>
    <sheet name="Buttons" sheetId="12" r:id="rId12"/>
    <sheet name="MapNums" sheetId="13" r:id="rId13"/>
  </sheets>
  <externalReferences>
    <externalReference r:id="rId14"/>
    <externalReference r:id="rId15"/>
  </externalReferences>
  <definedNames>
    <definedName name="Axes" localSheetId="6">#REF!</definedName>
    <definedName name="Axes">'Customize Scales'!$I$49:$I$64</definedName>
    <definedName name="ControlEffect" localSheetId="6">[1]Scales!$E$23:$E$27</definedName>
    <definedName name="ControlEffect">#REF!</definedName>
    <definedName name="ControlFreq">[1]Lists!$A$29:$A$36</definedName>
    <definedName name="Controls" localSheetId="6">#REF!</definedName>
    <definedName name="Controls">'Customize Scales'!$I$41:$I$46</definedName>
    <definedName name="Financial" localSheetId="6">#REF!</definedName>
    <definedName name="Financial">'Customize Scales'!$I$18:$I$22</definedName>
    <definedName name="Injury" localSheetId="6">#REF!</definedName>
    <definedName name="Injury">'Customize Scales'!$I$26:$I$30</definedName>
    <definedName name="Likelihood" localSheetId="6">#REF!</definedName>
    <definedName name="Likelihood">'Customize Scales'!$I$4:$I$8</definedName>
    <definedName name="Locations" localSheetId="6">[1]Lists!$A$2:$A$19</definedName>
    <definedName name="Locations">#REF!</definedName>
    <definedName name="_xlnm.Print_Area" localSheetId="9">'Chart of Events'!$D$3:$N$23</definedName>
    <definedName name="_xlnm.Print_Area" localSheetId="0">'Step 1 - Risk Events'!$A$2:$H$17</definedName>
    <definedName name="_xlnm.Print_Area" localSheetId="1">'Step 2 - Event Likelihood'!$D$2:$G$17</definedName>
    <definedName name="_xlnm.Print_Area" localSheetId="2">'Step 3 - Time to Impact'!$D$2:$G$17</definedName>
    <definedName name="_xlnm.Print_Area" localSheetId="3">'Step 4 - Financial Severity'!$D$2:$G$17</definedName>
    <definedName name="_xlnm.Print_Area" localSheetId="4">'Step 5 - Injury Severity'!$D$2:$G$17</definedName>
    <definedName name="_xlnm.Print_Area" localSheetId="5">'Step 6 - Reputational Severity'!$D$2:$G$17</definedName>
    <definedName name="_xlnm.Print_Area" localSheetId="8">Summary!$D$2:$P$18</definedName>
    <definedName name="_xlnm.Print_Titles" localSheetId="8">Summary!$D:$D,Summary!$2:$3</definedName>
    <definedName name="Reporting_Objectives">[1]Assess!#REF!</definedName>
    <definedName name="Reputation" localSheetId="6">#REF!</definedName>
    <definedName name="Reputation">'Customize Scales'!$I$34:$I$37</definedName>
    <definedName name="Risks">[1]Lists!$D$4:$D$11</definedName>
    <definedName name="Scales">[1]Lists!$A$21:$A$26</definedName>
    <definedName name="Time" localSheetId="6">#REF!</definedName>
    <definedName name="Time">'Customize Scales'!$I$12:$I$14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 i="5" l="1"/>
  <c r="H14" i="1" l="1"/>
  <c r="H15" i="1"/>
  <c r="H16" i="1"/>
  <c r="H17" i="1"/>
  <c r="H4" i="1"/>
  <c r="H5" i="1"/>
  <c r="H6" i="1"/>
  <c r="H7" i="1"/>
  <c r="H8" i="1"/>
  <c r="H9" i="1"/>
  <c r="H10" i="1"/>
  <c r="H11" i="1"/>
  <c r="H12" i="1"/>
  <c r="H13" i="1"/>
  <c r="H3" i="1"/>
  <c r="B36" i="13" l="1"/>
  <c r="C36" i="13" s="1"/>
  <c r="D35" i="13"/>
  <c r="B35" i="13"/>
  <c r="E35" i="13" s="1"/>
  <c r="E34" i="13"/>
  <c r="B34" i="13"/>
  <c r="C34" i="13" s="1"/>
  <c r="B33" i="13"/>
  <c r="B32" i="13"/>
  <c r="B31" i="13"/>
  <c r="B30" i="13"/>
  <c r="B29" i="13"/>
  <c r="B28" i="13"/>
  <c r="B27" i="13"/>
  <c r="B26" i="13"/>
  <c r="B25" i="13"/>
  <c r="B24" i="13"/>
  <c r="B23" i="13"/>
  <c r="B22" i="13"/>
  <c r="E21" i="13"/>
  <c r="E20" i="13" s="1"/>
  <c r="D21" i="13"/>
  <c r="D20" i="13" s="1"/>
  <c r="C21" i="13"/>
  <c r="C20" i="13" s="1"/>
  <c r="AL17" i="13"/>
  <c r="AI17" i="13"/>
  <c r="AE17" i="13"/>
  <c r="AB17" i="13"/>
  <c r="X17" i="13"/>
  <c r="U17" i="13"/>
  <c r="Q17" i="13"/>
  <c r="N17" i="13"/>
  <c r="J17" i="13"/>
  <c r="G17" i="13"/>
  <c r="B17" i="13"/>
  <c r="C17" i="13" s="1"/>
  <c r="AL16" i="13"/>
  <c r="AI16" i="13"/>
  <c r="AE16" i="13"/>
  <c r="AB16" i="13"/>
  <c r="X16" i="13"/>
  <c r="U16" i="13"/>
  <c r="Q16" i="13"/>
  <c r="N16" i="13"/>
  <c r="J16" i="13"/>
  <c r="G16" i="13"/>
  <c r="B16" i="13"/>
  <c r="D16" i="13" s="1"/>
  <c r="AL15" i="13"/>
  <c r="AI15" i="13"/>
  <c r="AE15" i="13"/>
  <c r="AB15" i="13"/>
  <c r="X15" i="13"/>
  <c r="U15" i="13"/>
  <c r="Q15" i="13"/>
  <c r="N15" i="13"/>
  <c r="J15" i="13"/>
  <c r="G15" i="13"/>
  <c r="D15" i="13"/>
  <c r="B15" i="13"/>
  <c r="C15" i="13" s="1"/>
  <c r="AL14" i="13"/>
  <c r="AI14" i="13"/>
  <c r="AE14" i="13"/>
  <c r="AB14" i="13"/>
  <c r="X14" i="13"/>
  <c r="U14" i="13"/>
  <c r="Q14" i="13"/>
  <c r="N14" i="13"/>
  <c r="J14" i="13"/>
  <c r="G14" i="13"/>
  <c r="B14" i="13"/>
  <c r="AL13" i="13"/>
  <c r="AI13" i="13"/>
  <c r="AE13" i="13"/>
  <c r="AB13" i="13"/>
  <c r="X13" i="13"/>
  <c r="U13" i="13"/>
  <c r="Q13" i="13"/>
  <c r="N13" i="13"/>
  <c r="J13" i="13"/>
  <c r="G13" i="13"/>
  <c r="B13" i="13"/>
  <c r="AL12" i="13"/>
  <c r="AI12" i="13"/>
  <c r="AE12" i="13"/>
  <c r="AB12" i="13"/>
  <c r="X12" i="13"/>
  <c r="U12" i="13"/>
  <c r="Q12" i="13"/>
  <c r="N12" i="13"/>
  <c r="J12" i="13"/>
  <c r="G12" i="13"/>
  <c r="B12" i="13"/>
  <c r="AL11" i="13"/>
  <c r="AI11" i="13"/>
  <c r="AE11" i="13"/>
  <c r="AB11" i="13"/>
  <c r="X11" i="13"/>
  <c r="U11" i="13"/>
  <c r="Q11" i="13"/>
  <c r="N11" i="13"/>
  <c r="J11" i="13"/>
  <c r="G11" i="13"/>
  <c r="B11" i="13"/>
  <c r="AL10" i="13"/>
  <c r="AI10" i="13"/>
  <c r="AE10" i="13"/>
  <c r="AB10" i="13"/>
  <c r="X10" i="13"/>
  <c r="U10" i="13"/>
  <c r="Q10" i="13"/>
  <c r="N10" i="13"/>
  <c r="J10" i="13"/>
  <c r="G10" i="13"/>
  <c r="B10" i="13"/>
  <c r="AL9" i="13"/>
  <c r="AI9" i="13"/>
  <c r="AE9" i="13"/>
  <c r="AB9" i="13"/>
  <c r="X9" i="13"/>
  <c r="U9" i="13"/>
  <c r="Q9" i="13"/>
  <c r="N9" i="13"/>
  <c r="J9" i="13"/>
  <c r="G9" i="13"/>
  <c r="B9" i="13"/>
  <c r="AL8" i="13"/>
  <c r="AI8" i="13"/>
  <c r="AE8" i="13"/>
  <c r="AB8" i="13"/>
  <c r="X8" i="13"/>
  <c r="U8" i="13"/>
  <c r="Q8" i="13"/>
  <c r="N8" i="13"/>
  <c r="J8" i="13"/>
  <c r="G8" i="13"/>
  <c r="B8" i="13"/>
  <c r="AL7" i="13"/>
  <c r="AI7" i="13"/>
  <c r="AE7" i="13"/>
  <c r="AB7" i="13"/>
  <c r="X7" i="13"/>
  <c r="U7" i="13"/>
  <c r="Q7" i="13"/>
  <c r="N7" i="13"/>
  <c r="J7" i="13"/>
  <c r="G7" i="13"/>
  <c r="B7" i="13"/>
  <c r="AL6" i="13"/>
  <c r="AI6" i="13"/>
  <c r="AE6" i="13"/>
  <c r="AB6" i="13"/>
  <c r="X6" i="13"/>
  <c r="U6" i="13"/>
  <c r="Q6" i="13"/>
  <c r="N6" i="13"/>
  <c r="J6" i="13"/>
  <c r="G6" i="13"/>
  <c r="B6" i="13"/>
  <c r="AL5" i="13"/>
  <c r="AI5" i="13"/>
  <c r="AE5" i="13"/>
  <c r="AB5" i="13"/>
  <c r="X5" i="13"/>
  <c r="U5" i="13"/>
  <c r="Q5" i="13"/>
  <c r="N5" i="13"/>
  <c r="J5" i="13"/>
  <c r="G5" i="13"/>
  <c r="B5" i="13"/>
  <c r="AL4" i="13"/>
  <c r="AI4" i="13"/>
  <c r="AE4" i="13"/>
  <c r="AB4" i="13"/>
  <c r="X4" i="13"/>
  <c r="U4" i="13"/>
  <c r="Q4" i="13"/>
  <c r="N4" i="13"/>
  <c r="J4" i="13"/>
  <c r="G4" i="13"/>
  <c r="B4" i="13"/>
  <c r="AL3" i="13"/>
  <c r="AI3" i="13"/>
  <c r="AE3" i="13"/>
  <c r="AB3" i="13"/>
  <c r="X3" i="13"/>
  <c r="U3" i="13"/>
  <c r="Q3" i="13"/>
  <c r="N3" i="13"/>
  <c r="J3" i="13"/>
  <c r="G3" i="13"/>
  <c r="B3" i="13"/>
  <c r="I31" i="12"/>
  <c r="B108" i="11"/>
  <c r="B106" i="11"/>
  <c r="B104" i="11"/>
  <c r="B102" i="11"/>
  <c r="B88" i="11"/>
  <c r="B86" i="11"/>
  <c r="B83" i="11"/>
  <c r="B80" i="11"/>
  <c r="B78" i="11"/>
  <c r="B64" i="11"/>
  <c r="B62" i="11"/>
  <c r="B60" i="11"/>
  <c r="B58" i="11"/>
  <c r="B56" i="11"/>
  <c r="B42" i="11"/>
  <c r="B40" i="11"/>
  <c r="B38" i="11"/>
  <c r="B24" i="11"/>
  <c r="B22" i="11"/>
  <c r="B20" i="11"/>
  <c r="B18" i="11"/>
  <c r="B16" i="11"/>
  <c r="H23" i="10"/>
  <c r="F22" i="10"/>
  <c r="D3" i="10"/>
  <c r="AE18" i="9"/>
  <c r="AD18" i="9"/>
  <c r="AC18" i="9"/>
  <c r="AB18" i="9"/>
  <c r="AA18" i="9"/>
  <c r="Z18" i="9"/>
  <c r="Y18" i="9"/>
  <c r="X18" i="9"/>
  <c r="W18" i="9"/>
  <c r="V18" i="9"/>
  <c r="P18" i="9"/>
  <c r="O18" i="9"/>
  <c r="N18" i="9"/>
  <c r="M18" i="9"/>
  <c r="L18" i="9"/>
  <c r="K18" i="9"/>
  <c r="J18" i="9"/>
  <c r="I18" i="9"/>
  <c r="H18" i="9"/>
  <c r="G18" i="9"/>
  <c r="E18" i="9"/>
  <c r="D18" i="9"/>
  <c r="AG18" i="9" s="1"/>
  <c r="AE17" i="9"/>
  <c r="AD17" i="9"/>
  <c r="AC17" i="9"/>
  <c r="AB17" i="9"/>
  <c r="AA17" i="9"/>
  <c r="Z17" i="9"/>
  <c r="Y17" i="9"/>
  <c r="X17" i="9"/>
  <c r="W17" i="9"/>
  <c r="V17" i="9"/>
  <c r="P17" i="9"/>
  <c r="O17" i="9"/>
  <c r="N17" i="9"/>
  <c r="M17" i="9"/>
  <c r="L17" i="9"/>
  <c r="K17" i="9"/>
  <c r="J17" i="9"/>
  <c r="I17" i="9"/>
  <c r="H17" i="9"/>
  <c r="G17" i="9"/>
  <c r="E17" i="9"/>
  <c r="D17" i="9"/>
  <c r="AG17" i="9" s="1"/>
  <c r="AE16" i="9"/>
  <c r="AD16" i="9"/>
  <c r="AC16" i="9"/>
  <c r="AB16" i="9"/>
  <c r="AA16" i="9"/>
  <c r="Z16" i="9"/>
  <c r="Y16" i="9"/>
  <c r="X16" i="9"/>
  <c r="W16" i="9"/>
  <c r="V16" i="9"/>
  <c r="P16" i="9"/>
  <c r="O16" i="9"/>
  <c r="N16" i="9"/>
  <c r="M16" i="9"/>
  <c r="L16" i="9"/>
  <c r="K16" i="9"/>
  <c r="J16" i="9"/>
  <c r="I16" i="9"/>
  <c r="H16" i="9"/>
  <c r="G16" i="9"/>
  <c r="E16" i="9"/>
  <c r="D16" i="9"/>
  <c r="AG16" i="9" s="1"/>
  <c r="AE15" i="9"/>
  <c r="AD15" i="9"/>
  <c r="AC15" i="9"/>
  <c r="AB15" i="9"/>
  <c r="AA15" i="9"/>
  <c r="Z15" i="9"/>
  <c r="Y15" i="9"/>
  <c r="X15" i="9"/>
  <c r="W15" i="9"/>
  <c r="V15" i="9"/>
  <c r="P15" i="9"/>
  <c r="O15" i="9"/>
  <c r="N15" i="9"/>
  <c r="M15" i="9"/>
  <c r="L15" i="9"/>
  <c r="K15" i="9"/>
  <c r="J15" i="9"/>
  <c r="I15" i="9"/>
  <c r="H15" i="9"/>
  <c r="G15" i="9"/>
  <c r="E15" i="9"/>
  <c r="D15" i="9"/>
  <c r="AE14" i="9"/>
  <c r="AD14" i="9"/>
  <c r="AC14" i="9"/>
  <c r="AB14" i="9"/>
  <c r="AA14" i="9"/>
  <c r="Z14" i="9"/>
  <c r="Y14" i="9"/>
  <c r="X14" i="9"/>
  <c r="W14" i="9"/>
  <c r="V14" i="9"/>
  <c r="P14" i="9"/>
  <c r="O14" i="9"/>
  <c r="N14" i="9"/>
  <c r="M14" i="9"/>
  <c r="L14" i="9"/>
  <c r="K14" i="9"/>
  <c r="J14" i="9"/>
  <c r="I14" i="9"/>
  <c r="H14" i="9"/>
  <c r="G14" i="9"/>
  <c r="E14" i="9"/>
  <c r="D14" i="9"/>
  <c r="AE13" i="9"/>
  <c r="AD13" i="9"/>
  <c r="AC13" i="9"/>
  <c r="AB13" i="9"/>
  <c r="AA13" i="9"/>
  <c r="Z13" i="9"/>
  <c r="Y13" i="9"/>
  <c r="X13" i="9"/>
  <c r="W13" i="9"/>
  <c r="V13" i="9"/>
  <c r="P13" i="9"/>
  <c r="O13" i="9"/>
  <c r="N13" i="9"/>
  <c r="M13" i="9"/>
  <c r="L13" i="9"/>
  <c r="K13" i="9"/>
  <c r="J13" i="9"/>
  <c r="I13" i="9"/>
  <c r="H13" i="9"/>
  <c r="G13" i="9"/>
  <c r="E13" i="9"/>
  <c r="D13" i="9"/>
  <c r="AE12" i="9"/>
  <c r="AD12" i="9"/>
  <c r="AC12" i="9"/>
  <c r="AB12" i="9"/>
  <c r="AA12" i="9"/>
  <c r="Z12" i="9"/>
  <c r="Y12" i="9"/>
  <c r="X12" i="9"/>
  <c r="W12" i="9"/>
  <c r="V12" i="9"/>
  <c r="P12" i="9"/>
  <c r="O12" i="9"/>
  <c r="N12" i="9"/>
  <c r="M12" i="9"/>
  <c r="L12" i="9"/>
  <c r="K12" i="9"/>
  <c r="J12" i="9"/>
  <c r="I12" i="9"/>
  <c r="H12" i="9"/>
  <c r="G12" i="9"/>
  <c r="E12" i="9"/>
  <c r="D12" i="9"/>
  <c r="AE11" i="9"/>
  <c r="AD11" i="9"/>
  <c r="AC11" i="9"/>
  <c r="AB11" i="9"/>
  <c r="AA11" i="9"/>
  <c r="Z11" i="9"/>
  <c r="Y11" i="9"/>
  <c r="X11" i="9"/>
  <c r="W11" i="9"/>
  <c r="V11" i="9"/>
  <c r="P11" i="9"/>
  <c r="O11" i="9"/>
  <c r="N11" i="9"/>
  <c r="M11" i="9"/>
  <c r="L11" i="9"/>
  <c r="K11" i="9"/>
  <c r="J11" i="9"/>
  <c r="I11" i="9"/>
  <c r="H11" i="9"/>
  <c r="G11" i="9"/>
  <c r="E11" i="9"/>
  <c r="D11" i="9"/>
  <c r="AE10" i="9"/>
  <c r="AD10" i="9"/>
  <c r="AC10" i="9"/>
  <c r="AB10" i="9"/>
  <c r="AA10" i="9"/>
  <c r="Z10" i="9"/>
  <c r="Y10" i="9"/>
  <c r="X10" i="9"/>
  <c r="W10" i="9"/>
  <c r="V10" i="9"/>
  <c r="P10" i="9"/>
  <c r="O10" i="9"/>
  <c r="N10" i="9"/>
  <c r="M10" i="9"/>
  <c r="L10" i="9"/>
  <c r="K10" i="9"/>
  <c r="J10" i="9"/>
  <c r="I10" i="9"/>
  <c r="H10" i="9"/>
  <c r="G10" i="9"/>
  <c r="E10" i="9"/>
  <c r="D10" i="9"/>
  <c r="AE9" i="9"/>
  <c r="AD9" i="9"/>
  <c r="AC9" i="9"/>
  <c r="AB9" i="9"/>
  <c r="AA9" i="9"/>
  <c r="Z9" i="9"/>
  <c r="Y9" i="9"/>
  <c r="X9" i="9"/>
  <c r="W9" i="9"/>
  <c r="V9" i="9"/>
  <c r="P9" i="9"/>
  <c r="O9" i="9"/>
  <c r="N9" i="9"/>
  <c r="M9" i="9"/>
  <c r="L9" i="9"/>
  <c r="K9" i="9"/>
  <c r="J9" i="9"/>
  <c r="I9" i="9"/>
  <c r="H9" i="9"/>
  <c r="G9" i="9"/>
  <c r="E9" i="9"/>
  <c r="D9" i="9"/>
  <c r="AE8" i="9"/>
  <c r="AD8" i="9"/>
  <c r="AC8" i="9"/>
  <c r="AB8" i="9"/>
  <c r="AA8" i="9"/>
  <c r="Z8" i="9"/>
  <c r="Y8" i="9"/>
  <c r="X8" i="9"/>
  <c r="W8" i="9"/>
  <c r="V8" i="9"/>
  <c r="P8" i="9"/>
  <c r="O8" i="9"/>
  <c r="N8" i="9"/>
  <c r="M8" i="9"/>
  <c r="L8" i="9"/>
  <c r="K8" i="9"/>
  <c r="J8" i="9"/>
  <c r="I8" i="9"/>
  <c r="H8" i="9"/>
  <c r="G8" i="9"/>
  <c r="E8" i="9"/>
  <c r="D8" i="9"/>
  <c r="AE7" i="9"/>
  <c r="AD7" i="9"/>
  <c r="AC7" i="9"/>
  <c r="AB7" i="9"/>
  <c r="AA7" i="9"/>
  <c r="Z7" i="9"/>
  <c r="Y7" i="9"/>
  <c r="X7" i="9"/>
  <c r="W7" i="9"/>
  <c r="V7" i="9"/>
  <c r="P7" i="9"/>
  <c r="O7" i="9"/>
  <c r="N7" i="9"/>
  <c r="M7" i="9"/>
  <c r="L7" i="9"/>
  <c r="K7" i="9"/>
  <c r="J7" i="9"/>
  <c r="I7" i="9"/>
  <c r="H7" i="9"/>
  <c r="G7" i="9"/>
  <c r="E7" i="9"/>
  <c r="D7" i="9"/>
  <c r="AE6" i="9"/>
  <c r="AD6" i="9"/>
  <c r="AC6" i="9"/>
  <c r="AB6" i="9"/>
  <c r="AA6" i="9"/>
  <c r="Z6" i="9"/>
  <c r="Y6" i="9"/>
  <c r="X6" i="9"/>
  <c r="W6" i="9"/>
  <c r="V6" i="9"/>
  <c r="P6" i="9"/>
  <c r="O6" i="9"/>
  <c r="N6" i="9"/>
  <c r="M6" i="9"/>
  <c r="L6" i="9"/>
  <c r="K6" i="9"/>
  <c r="J6" i="9"/>
  <c r="I6" i="9"/>
  <c r="H6" i="9"/>
  <c r="G6" i="9"/>
  <c r="E6" i="9"/>
  <c r="D6" i="9"/>
  <c r="AE5" i="9"/>
  <c r="AD5" i="9"/>
  <c r="AC5" i="9"/>
  <c r="AB5" i="9"/>
  <c r="AA5" i="9"/>
  <c r="Z5" i="9"/>
  <c r="Y5" i="9"/>
  <c r="X5" i="9"/>
  <c r="W5" i="9"/>
  <c r="V5" i="9"/>
  <c r="P5" i="9"/>
  <c r="O5" i="9"/>
  <c r="N5" i="9"/>
  <c r="M5" i="9"/>
  <c r="L5" i="9"/>
  <c r="K5" i="9"/>
  <c r="J5" i="9"/>
  <c r="I5" i="9"/>
  <c r="H5" i="9"/>
  <c r="G5" i="9"/>
  <c r="E5" i="9"/>
  <c r="D5" i="9"/>
  <c r="AE4" i="9"/>
  <c r="AD4" i="9"/>
  <c r="AC4" i="9"/>
  <c r="AB4" i="9"/>
  <c r="AA4" i="9"/>
  <c r="Z4" i="9"/>
  <c r="Y4" i="9"/>
  <c r="X4" i="9"/>
  <c r="W4" i="9"/>
  <c r="V4" i="9"/>
  <c r="P4" i="9"/>
  <c r="O4" i="9"/>
  <c r="N4" i="9"/>
  <c r="M4" i="9"/>
  <c r="L4" i="9"/>
  <c r="K4" i="9"/>
  <c r="J4" i="9"/>
  <c r="I4" i="9"/>
  <c r="H4" i="9"/>
  <c r="G4" i="9"/>
  <c r="E4" i="9"/>
  <c r="D4" i="9"/>
  <c r="I37" i="8"/>
  <c r="B107" i="11" s="1"/>
  <c r="I36" i="8"/>
  <c r="B105" i="11" s="1"/>
  <c r="I35" i="8"/>
  <c r="B103" i="11" s="1"/>
  <c r="I34" i="8"/>
  <c r="B101" i="11" s="1"/>
  <c r="I30" i="8"/>
  <c r="B87" i="11" s="1"/>
  <c r="I29" i="8"/>
  <c r="B85" i="11" s="1"/>
  <c r="I28" i="8"/>
  <c r="B82" i="11" s="1"/>
  <c r="I27" i="8"/>
  <c r="B79" i="11" s="1"/>
  <c r="I26" i="8"/>
  <c r="B77" i="11" s="1"/>
  <c r="I22" i="8"/>
  <c r="B63" i="11" s="1"/>
  <c r="I21" i="8"/>
  <c r="B61" i="11" s="1"/>
  <c r="I20" i="8"/>
  <c r="B59" i="11" s="1"/>
  <c r="I19" i="8"/>
  <c r="B57" i="11" s="1"/>
  <c r="I18" i="8"/>
  <c r="B55" i="11" s="1"/>
  <c r="I14" i="8"/>
  <c r="B41" i="11" s="1"/>
  <c r="I13" i="8"/>
  <c r="B39" i="11" s="1"/>
  <c r="I12" i="8"/>
  <c r="B37" i="11" s="1"/>
  <c r="I8" i="8"/>
  <c r="B23" i="11" s="1"/>
  <c r="I7" i="8"/>
  <c r="B21" i="11" s="1"/>
  <c r="I6" i="8"/>
  <c r="B19" i="11" s="1"/>
  <c r="I5" i="8"/>
  <c r="B17" i="11" s="1"/>
  <c r="I4" i="8"/>
  <c r="B15" i="11" s="1"/>
  <c r="B8" i="7"/>
  <c r="B9" i="7" s="1"/>
  <c r="B10" i="7" s="1"/>
  <c r="B11" i="7" s="1"/>
  <c r="B12" i="7" s="1"/>
  <c r="B7" i="7"/>
  <c r="B6" i="7"/>
  <c r="I17" i="6"/>
  <c r="AL18" i="9" s="1"/>
  <c r="H17" i="6"/>
  <c r="AJ17" i="13" s="1"/>
  <c r="E17" i="6"/>
  <c r="D17" i="6"/>
  <c r="I16" i="6"/>
  <c r="AM16" i="13" s="1"/>
  <c r="AO16" i="13" s="1"/>
  <c r="H16" i="6"/>
  <c r="AJ16" i="13" s="1"/>
  <c r="E16" i="6"/>
  <c r="D16" i="6"/>
  <c r="I15" i="6"/>
  <c r="AL16" i="9" s="1"/>
  <c r="H15" i="6"/>
  <c r="AJ15" i="13" s="1"/>
  <c r="E15" i="6"/>
  <c r="D15" i="6"/>
  <c r="I14" i="6"/>
  <c r="AM14" i="13" s="1"/>
  <c r="AO14" i="13" s="1"/>
  <c r="AQ14" i="13" s="1"/>
  <c r="H14" i="6"/>
  <c r="AJ14" i="13" s="1"/>
  <c r="E14" i="6"/>
  <c r="D14" i="6"/>
  <c r="I13" i="6"/>
  <c r="AL14" i="9" s="1"/>
  <c r="E13" i="6"/>
  <c r="D13" i="6"/>
  <c r="I12" i="6"/>
  <c r="AM12" i="13" s="1"/>
  <c r="E12" i="6"/>
  <c r="D12" i="6"/>
  <c r="I11" i="6"/>
  <c r="AM11" i="13" s="1"/>
  <c r="E11" i="6"/>
  <c r="D11" i="6"/>
  <c r="I10" i="6"/>
  <c r="AM10" i="13" s="1"/>
  <c r="E10" i="6"/>
  <c r="D10" i="6"/>
  <c r="I9" i="6"/>
  <c r="AM9" i="13" s="1"/>
  <c r="E9" i="6"/>
  <c r="D9" i="6"/>
  <c r="I8" i="6"/>
  <c r="AM8" i="13" s="1"/>
  <c r="E8" i="6"/>
  <c r="D8" i="6"/>
  <c r="I7" i="6"/>
  <c r="AM7" i="13" s="1"/>
  <c r="E7" i="6"/>
  <c r="D7" i="6"/>
  <c r="I6" i="6"/>
  <c r="AM6" i="13" s="1"/>
  <c r="E6" i="6"/>
  <c r="D6" i="6"/>
  <c r="I5" i="6"/>
  <c r="AM5" i="13" s="1"/>
  <c r="E5" i="6"/>
  <c r="D5" i="6"/>
  <c r="I4" i="6"/>
  <c r="AM4" i="13" s="1"/>
  <c r="E4" i="6"/>
  <c r="D4" i="6"/>
  <c r="I3" i="6"/>
  <c r="AL4" i="9" s="1"/>
  <c r="E3" i="6"/>
  <c r="D3" i="6"/>
  <c r="I17" i="5"/>
  <c r="AF17" i="13" s="1"/>
  <c r="AH17" i="13" s="1"/>
  <c r="H17" i="5"/>
  <c r="AC17" i="13" s="1"/>
  <c r="E17" i="5"/>
  <c r="D17" i="5"/>
  <c r="I16" i="5"/>
  <c r="AF16" i="13" s="1"/>
  <c r="AH16" i="13" s="1"/>
  <c r="H16" i="5"/>
  <c r="AC16" i="13" s="1"/>
  <c r="E16" i="5"/>
  <c r="D16" i="5"/>
  <c r="I15" i="5"/>
  <c r="AF15" i="13" s="1"/>
  <c r="AH15" i="13" s="1"/>
  <c r="H15" i="5"/>
  <c r="AC15" i="13" s="1"/>
  <c r="E15" i="5"/>
  <c r="D15" i="5"/>
  <c r="I14" i="5"/>
  <c r="AF14" i="13" s="1"/>
  <c r="AH14" i="13" s="1"/>
  <c r="H14" i="5"/>
  <c r="AC14" i="13" s="1"/>
  <c r="E14" i="5"/>
  <c r="I13" i="5"/>
  <c r="AF13" i="13" s="1"/>
  <c r="E13" i="5"/>
  <c r="D13" i="5"/>
  <c r="I12" i="5"/>
  <c r="AF12" i="13" s="1"/>
  <c r="H12" i="5"/>
  <c r="AC12" i="13" s="1"/>
  <c r="E12" i="5"/>
  <c r="D12" i="5"/>
  <c r="I11" i="5"/>
  <c r="AF11" i="13" s="1"/>
  <c r="H11" i="5"/>
  <c r="AC11" i="13" s="1"/>
  <c r="E11" i="5"/>
  <c r="D11" i="5"/>
  <c r="I10" i="5"/>
  <c r="AK11" i="9" s="1"/>
  <c r="E10" i="5"/>
  <c r="D10" i="5"/>
  <c r="I9" i="5"/>
  <c r="AF9" i="13" s="1"/>
  <c r="E9" i="5"/>
  <c r="D9" i="5"/>
  <c r="I8" i="5"/>
  <c r="AK9" i="9" s="1"/>
  <c r="H8" i="5"/>
  <c r="AC8" i="13" s="1"/>
  <c r="E8" i="5"/>
  <c r="D8" i="5"/>
  <c r="I7" i="5"/>
  <c r="AF7" i="13" s="1"/>
  <c r="E7" i="5"/>
  <c r="D7" i="5"/>
  <c r="I6" i="5"/>
  <c r="AK7" i="9" s="1"/>
  <c r="E6" i="5"/>
  <c r="D6" i="5"/>
  <c r="I5" i="5"/>
  <c r="AF5" i="13" s="1"/>
  <c r="H5" i="5"/>
  <c r="T6" i="9" s="1"/>
  <c r="E5" i="5"/>
  <c r="D5" i="5"/>
  <c r="I4" i="5"/>
  <c r="AK5" i="9" s="1"/>
  <c r="H4" i="5"/>
  <c r="T5" i="9" s="1"/>
  <c r="E4" i="5"/>
  <c r="D4" i="5"/>
  <c r="I3" i="5"/>
  <c r="AF3" i="13" s="1"/>
  <c r="H3" i="5"/>
  <c r="T4" i="9" s="1"/>
  <c r="E3" i="5"/>
  <c r="D3" i="5"/>
  <c r="I17" i="4"/>
  <c r="Y17" i="13" s="1"/>
  <c r="AA17" i="13" s="1"/>
  <c r="H17" i="4"/>
  <c r="V17" i="13" s="1"/>
  <c r="Z17" i="13" s="1"/>
  <c r="E17" i="4"/>
  <c r="D17" i="4"/>
  <c r="I16" i="4"/>
  <c r="Y16" i="13" s="1"/>
  <c r="AA16" i="13" s="1"/>
  <c r="H16" i="4"/>
  <c r="V16" i="13" s="1"/>
  <c r="E16" i="4"/>
  <c r="D16" i="4"/>
  <c r="I15" i="4"/>
  <c r="Y15" i="13" s="1"/>
  <c r="AA15" i="13" s="1"/>
  <c r="H15" i="4"/>
  <c r="V15" i="13" s="1"/>
  <c r="Z15" i="13" s="1"/>
  <c r="E15" i="4"/>
  <c r="D15" i="4"/>
  <c r="I14" i="4"/>
  <c r="Y14" i="13" s="1"/>
  <c r="AA14" i="13" s="1"/>
  <c r="H14" i="4"/>
  <c r="V14" i="13" s="1"/>
  <c r="E14" i="4"/>
  <c r="D14" i="4"/>
  <c r="I13" i="4"/>
  <c r="Y13" i="13" s="1"/>
  <c r="E13" i="4"/>
  <c r="D13" i="4"/>
  <c r="I12" i="4"/>
  <c r="Y12" i="13" s="1"/>
  <c r="E12" i="4"/>
  <c r="D12" i="4"/>
  <c r="I11" i="4"/>
  <c r="Y11" i="13" s="1"/>
  <c r="H11" i="4"/>
  <c r="V11" i="13" s="1"/>
  <c r="E11" i="4"/>
  <c r="D11" i="4"/>
  <c r="I10" i="4"/>
  <c r="Y10" i="13" s="1"/>
  <c r="E10" i="4"/>
  <c r="D10" i="4"/>
  <c r="I9" i="4"/>
  <c r="Y9" i="13" s="1"/>
  <c r="E9" i="4"/>
  <c r="D9" i="4"/>
  <c r="I8" i="4"/>
  <c r="AJ9" i="9" s="1"/>
  <c r="H8" i="4"/>
  <c r="V8" i="13" s="1"/>
  <c r="E8" i="4"/>
  <c r="D8" i="4"/>
  <c r="I7" i="4"/>
  <c r="Y7" i="13" s="1"/>
  <c r="E7" i="4"/>
  <c r="D7" i="4"/>
  <c r="I6" i="4"/>
  <c r="Y6" i="13" s="1"/>
  <c r="E6" i="4"/>
  <c r="D6" i="4"/>
  <c r="I5" i="4"/>
  <c r="AJ6" i="9" s="1"/>
  <c r="E5" i="4"/>
  <c r="D5" i="4"/>
  <c r="I4" i="4"/>
  <c r="Y4" i="13" s="1"/>
  <c r="E4" i="4"/>
  <c r="D4" i="4"/>
  <c r="I3" i="4"/>
  <c r="AJ4" i="9" s="1"/>
  <c r="E3" i="4"/>
  <c r="D3" i="4"/>
  <c r="I17" i="3"/>
  <c r="R17" i="13" s="1"/>
  <c r="T17" i="13" s="1"/>
  <c r="H17" i="3"/>
  <c r="R18" i="9" s="1"/>
  <c r="AN18" i="9" s="1"/>
  <c r="E17" i="3"/>
  <c r="D17" i="3"/>
  <c r="I16" i="3"/>
  <c r="R16" i="13" s="1"/>
  <c r="T16" i="13" s="1"/>
  <c r="H16" i="3"/>
  <c r="O16" i="13" s="1"/>
  <c r="P16" i="13" s="1"/>
  <c r="E16" i="3"/>
  <c r="D16" i="3"/>
  <c r="I15" i="3"/>
  <c r="R15" i="13" s="1"/>
  <c r="T15" i="13" s="1"/>
  <c r="H15" i="3"/>
  <c r="R16" i="9" s="1"/>
  <c r="AN16" i="9" s="1"/>
  <c r="E15" i="3"/>
  <c r="D15" i="3"/>
  <c r="I14" i="3"/>
  <c r="R14" i="13" s="1"/>
  <c r="T14" i="13" s="1"/>
  <c r="H14" i="3"/>
  <c r="O14" i="13" s="1"/>
  <c r="P14" i="13" s="1"/>
  <c r="E14" i="3"/>
  <c r="D14" i="3"/>
  <c r="I13" i="3"/>
  <c r="R13" i="13" s="1"/>
  <c r="E13" i="3"/>
  <c r="D13" i="3"/>
  <c r="I12" i="3"/>
  <c r="R12" i="13" s="1"/>
  <c r="E12" i="3"/>
  <c r="D12" i="3"/>
  <c r="I11" i="3"/>
  <c r="R11" i="13" s="1"/>
  <c r="E11" i="3"/>
  <c r="D11" i="3"/>
  <c r="I10" i="3"/>
  <c r="R10" i="13" s="1"/>
  <c r="E10" i="3"/>
  <c r="D10" i="3"/>
  <c r="I9" i="3"/>
  <c r="R9" i="13" s="1"/>
  <c r="E9" i="3"/>
  <c r="D9" i="3"/>
  <c r="I8" i="3"/>
  <c r="R8" i="13" s="1"/>
  <c r="E8" i="3"/>
  <c r="D8" i="3"/>
  <c r="I7" i="3"/>
  <c r="R7" i="13" s="1"/>
  <c r="H7" i="3"/>
  <c r="R8" i="9" s="1"/>
  <c r="E7" i="3"/>
  <c r="D7" i="3"/>
  <c r="I6" i="3"/>
  <c r="R6" i="13" s="1"/>
  <c r="E6" i="3"/>
  <c r="D6" i="3"/>
  <c r="I5" i="3"/>
  <c r="AI6" i="9" s="1"/>
  <c r="E5" i="3"/>
  <c r="D5" i="3"/>
  <c r="I4" i="3"/>
  <c r="R4" i="13" s="1"/>
  <c r="E4" i="3"/>
  <c r="D4" i="3"/>
  <c r="I3" i="3"/>
  <c r="R3" i="13" s="1"/>
  <c r="E3" i="3"/>
  <c r="D3" i="3"/>
  <c r="I17" i="2"/>
  <c r="K17" i="13" s="1"/>
  <c r="M17" i="13" s="1"/>
  <c r="H17" i="2"/>
  <c r="H17" i="13" s="1"/>
  <c r="E17" i="2"/>
  <c r="D17" i="2"/>
  <c r="I16" i="2"/>
  <c r="AH17" i="9" s="1"/>
  <c r="H16" i="2"/>
  <c r="H16" i="13" s="1"/>
  <c r="E16" i="2"/>
  <c r="D16" i="2"/>
  <c r="I15" i="2"/>
  <c r="K15" i="13" s="1"/>
  <c r="M15" i="13" s="1"/>
  <c r="H15" i="2"/>
  <c r="H15" i="13" s="1"/>
  <c r="E15" i="2"/>
  <c r="D15" i="2"/>
  <c r="I14" i="2"/>
  <c r="K14" i="13" s="1"/>
  <c r="M14" i="13" s="1"/>
  <c r="H14" i="2"/>
  <c r="H14" i="13" s="1"/>
  <c r="E14" i="2"/>
  <c r="D14" i="2"/>
  <c r="I13" i="2"/>
  <c r="K13" i="13" s="1"/>
  <c r="H13" i="2"/>
  <c r="H13" i="13" s="1"/>
  <c r="E13" i="2"/>
  <c r="D13" i="2"/>
  <c r="I12" i="2"/>
  <c r="K12" i="13" s="1"/>
  <c r="E12" i="2"/>
  <c r="D12" i="2"/>
  <c r="I11" i="2"/>
  <c r="K11" i="13" s="1"/>
  <c r="E11" i="2"/>
  <c r="D11" i="2"/>
  <c r="I10" i="2"/>
  <c r="AH11" i="9" s="1"/>
  <c r="E10" i="2"/>
  <c r="D10" i="2"/>
  <c r="I9" i="2"/>
  <c r="K9" i="13" s="1"/>
  <c r="E9" i="2"/>
  <c r="D9" i="2"/>
  <c r="I8" i="2"/>
  <c r="AH9" i="9" s="1"/>
  <c r="E8" i="2"/>
  <c r="D8" i="2"/>
  <c r="I7" i="2"/>
  <c r="K7" i="13" s="1"/>
  <c r="H7" i="2"/>
  <c r="H7" i="13" s="1"/>
  <c r="I7" i="13" s="1"/>
  <c r="E7" i="2"/>
  <c r="D7" i="2"/>
  <c r="I6" i="2"/>
  <c r="AH7" i="9" s="1"/>
  <c r="E6" i="2"/>
  <c r="D6" i="2"/>
  <c r="I5" i="2"/>
  <c r="K5" i="13" s="1"/>
  <c r="E5" i="2"/>
  <c r="D5" i="2"/>
  <c r="I4" i="2"/>
  <c r="AH5" i="9" s="1"/>
  <c r="E4" i="2"/>
  <c r="D4" i="2"/>
  <c r="I3" i="2"/>
  <c r="K3" i="13" s="1"/>
  <c r="E3" i="2"/>
  <c r="D3" i="2"/>
  <c r="AG15" i="9" l="1"/>
  <c r="C14" i="13"/>
  <c r="D14" i="13" s="1"/>
  <c r="E17" i="13"/>
  <c r="C35" i="13"/>
  <c r="H5" i="4"/>
  <c r="V5" i="13" s="1"/>
  <c r="W5" i="13" s="1"/>
  <c r="H4" i="6"/>
  <c r="AJ4" i="13" s="1"/>
  <c r="AK4" i="13" s="1"/>
  <c r="AO4" i="13" s="1"/>
  <c r="H11" i="6"/>
  <c r="AJ11" i="13" s="1"/>
  <c r="AK11" i="13" s="1"/>
  <c r="AO11" i="13" s="1"/>
  <c r="H13" i="3"/>
  <c r="O13" i="13" s="1"/>
  <c r="S13" i="13" s="1"/>
  <c r="H6" i="3"/>
  <c r="O6" i="13" s="1"/>
  <c r="P6" i="13" s="1"/>
  <c r="T6" i="13" s="1"/>
  <c r="H8" i="6"/>
  <c r="AJ8" i="13" s="1"/>
  <c r="AK8" i="13" s="1"/>
  <c r="AO8" i="13" s="1"/>
  <c r="H5" i="6"/>
  <c r="U6" i="9" s="1"/>
  <c r="H12" i="6"/>
  <c r="AJ12" i="13" s="1"/>
  <c r="AN12" i="13" s="1"/>
  <c r="H3" i="6"/>
  <c r="AJ3" i="13" s="1"/>
  <c r="AK3" i="13" s="1"/>
  <c r="H5" i="2"/>
  <c r="H5" i="13" s="1"/>
  <c r="L5" i="13" s="1"/>
  <c r="H8" i="2"/>
  <c r="H8" i="13" s="1"/>
  <c r="I8" i="13" s="1"/>
  <c r="H11" i="2"/>
  <c r="H11" i="13" s="1"/>
  <c r="I11" i="13" s="1"/>
  <c r="M11" i="13" s="1"/>
  <c r="H5" i="3"/>
  <c r="R6" i="9" s="1"/>
  <c r="AN6" i="9" s="1"/>
  <c r="H8" i="3"/>
  <c r="O8" i="13" s="1"/>
  <c r="S8" i="13" s="1"/>
  <c r="H11" i="3"/>
  <c r="O11" i="13" s="1"/>
  <c r="P11" i="13" s="1"/>
  <c r="T11" i="13" s="1"/>
  <c r="H6" i="6"/>
  <c r="AJ6" i="13" s="1"/>
  <c r="AK6" i="13" s="1"/>
  <c r="AO6" i="13" s="1"/>
  <c r="H9" i="6"/>
  <c r="U10" i="9" s="1"/>
  <c r="H6" i="4"/>
  <c r="S7" i="9" s="1"/>
  <c r="H6" i="5"/>
  <c r="AC6" i="13" s="1"/>
  <c r="AD6" i="13" s="1"/>
  <c r="H9" i="5"/>
  <c r="AC9" i="13" s="1"/>
  <c r="AD9" i="13" s="1"/>
  <c r="AH9" i="13" s="1"/>
  <c r="H3" i="2"/>
  <c r="H3" i="13" s="1"/>
  <c r="I3" i="13" s="1"/>
  <c r="M3" i="13" s="1"/>
  <c r="H6" i="2"/>
  <c r="H6" i="13" s="1"/>
  <c r="I6" i="13" s="1"/>
  <c r="H9" i="2"/>
  <c r="H9" i="13" s="1"/>
  <c r="I9" i="13" s="1"/>
  <c r="M9" i="13" s="1"/>
  <c r="H12" i="2"/>
  <c r="H12" i="13" s="1"/>
  <c r="I12" i="13" s="1"/>
  <c r="M12" i="13" s="1"/>
  <c r="H3" i="3"/>
  <c r="R4" i="9" s="1"/>
  <c r="H9" i="3"/>
  <c r="O9" i="13" s="1"/>
  <c r="S9" i="13" s="1"/>
  <c r="H12" i="3"/>
  <c r="O12" i="13" s="1"/>
  <c r="P12" i="13" s="1"/>
  <c r="T12" i="13" s="1"/>
  <c r="H9" i="4"/>
  <c r="V9" i="13" s="1"/>
  <c r="Z9" i="13" s="1"/>
  <c r="AL7" i="9"/>
  <c r="H12" i="4"/>
  <c r="V12" i="13" s="1"/>
  <c r="W12" i="13" s="1"/>
  <c r="AA12" i="13" s="1"/>
  <c r="H7" i="4"/>
  <c r="S8" i="9" s="1"/>
  <c r="H10" i="4"/>
  <c r="V10" i="13" s="1"/>
  <c r="W10" i="13" s="1"/>
  <c r="H13" i="4"/>
  <c r="V13" i="13" s="1"/>
  <c r="W13" i="13" s="1"/>
  <c r="AA13" i="13" s="1"/>
  <c r="AP5" i="9"/>
  <c r="H7" i="5"/>
  <c r="T8" i="9" s="1"/>
  <c r="H10" i="5"/>
  <c r="AC10" i="13" s="1"/>
  <c r="AD10" i="13" s="1"/>
  <c r="H13" i="5"/>
  <c r="AC13" i="13" s="1"/>
  <c r="AG13" i="13" s="1"/>
  <c r="H7" i="6"/>
  <c r="U8" i="9" s="1"/>
  <c r="H10" i="6"/>
  <c r="AJ10" i="13" s="1"/>
  <c r="AK10" i="13" s="1"/>
  <c r="AO10" i="13" s="1"/>
  <c r="H13" i="6"/>
  <c r="AJ13" i="13" s="1"/>
  <c r="H4" i="2"/>
  <c r="H4" i="13" s="1"/>
  <c r="I4" i="13" s="1"/>
  <c r="H10" i="2"/>
  <c r="H10" i="13" s="1"/>
  <c r="H4" i="3"/>
  <c r="R5" i="9" s="1"/>
  <c r="H10" i="3"/>
  <c r="O10" i="13" s="1"/>
  <c r="S10" i="13" s="1"/>
  <c r="M7" i="13"/>
  <c r="AL13" i="9"/>
  <c r="Z11" i="13"/>
  <c r="AL11" i="9"/>
  <c r="AL9" i="9"/>
  <c r="AL5" i="9"/>
  <c r="AG13" i="9"/>
  <c r="AJ7" i="9"/>
  <c r="AJ5" i="9"/>
  <c r="H4" i="4"/>
  <c r="S5" i="9" s="1"/>
  <c r="H3" i="4"/>
  <c r="S4" i="9" s="1"/>
  <c r="AO4" i="9" s="1"/>
  <c r="AG14" i="9"/>
  <c r="AG11" i="9"/>
  <c r="K8" i="13"/>
  <c r="F17" i="9"/>
  <c r="F16" i="9"/>
  <c r="E15" i="13"/>
  <c r="D17" i="13"/>
  <c r="C16" i="13"/>
  <c r="E16" i="13"/>
  <c r="F18" i="9"/>
  <c r="F16" i="13"/>
  <c r="C33" i="13"/>
  <c r="E36" i="13"/>
  <c r="AG12" i="9"/>
  <c r="K10" i="13"/>
  <c r="L7" i="13"/>
  <c r="AG9" i="9"/>
  <c r="AG10" i="9"/>
  <c r="T15" i="9"/>
  <c r="AP15" i="9" s="1"/>
  <c r="T17" i="9"/>
  <c r="AP17" i="9" s="1"/>
  <c r="Q8" i="9"/>
  <c r="T13" i="9"/>
  <c r="AC4" i="13"/>
  <c r="Y8" i="13"/>
  <c r="T9" i="9"/>
  <c r="AP9" i="9" s="1"/>
  <c r="W11" i="13"/>
  <c r="AA11" i="13" s="1"/>
  <c r="AL15" i="9"/>
  <c r="AL17" i="9"/>
  <c r="K4" i="13"/>
  <c r="AG8" i="9"/>
  <c r="AG6" i="9"/>
  <c r="AG7" i="9"/>
  <c r="AG4" i="9"/>
  <c r="AG5" i="9"/>
  <c r="W8" i="13"/>
  <c r="AL10" i="9"/>
  <c r="AQ10" i="9" s="1"/>
  <c r="AC3" i="13"/>
  <c r="AJ5" i="13"/>
  <c r="K6" i="13"/>
  <c r="AF6" i="13"/>
  <c r="AN8" i="13"/>
  <c r="O15" i="13"/>
  <c r="K16" i="13"/>
  <c r="M16" i="13" s="1"/>
  <c r="AL6" i="9"/>
  <c r="AL8" i="9"/>
  <c r="Y5" i="13"/>
  <c r="AM13" i="13"/>
  <c r="AF16" i="9"/>
  <c r="AF17" i="9"/>
  <c r="AF18" i="9"/>
  <c r="AM3" i="13"/>
  <c r="R5" i="13"/>
  <c r="AF10" i="13"/>
  <c r="S14" i="13"/>
  <c r="AM15" i="13"/>
  <c r="AO15" i="13" s="1"/>
  <c r="Q14" i="9"/>
  <c r="Q15" i="9"/>
  <c r="Q16" i="9"/>
  <c r="AM16" i="9" s="1"/>
  <c r="Q17" i="9"/>
  <c r="AM17" i="9" s="1"/>
  <c r="Q18" i="9"/>
  <c r="AM18" i="9" s="1"/>
  <c r="AF4" i="13"/>
  <c r="AC5" i="13"/>
  <c r="O7" i="13"/>
  <c r="AD8" i="13"/>
  <c r="O17" i="13"/>
  <c r="AN14" i="13"/>
  <c r="AK14" i="13"/>
  <c r="AS14" i="13"/>
  <c r="D33" i="13" s="1"/>
  <c r="AR14" i="13"/>
  <c r="AP14" i="13"/>
  <c r="AS16" i="13"/>
  <c r="AR16" i="13"/>
  <c r="AP16" i="13"/>
  <c r="AH4" i="9"/>
  <c r="AH6" i="9"/>
  <c r="AH8" i="9"/>
  <c r="AH10" i="9"/>
  <c r="AH12" i="9"/>
  <c r="AH13" i="9"/>
  <c r="AH14" i="9"/>
  <c r="R15" i="9"/>
  <c r="AH15" i="9"/>
  <c r="AH16" i="9"/>
  <c r="R17" i="9"/>
  <c r="AN17" i="9" s="1"/>
  <c r="AH18" i="9"/>
  <c r="W15" i="13"/>
  <c r="S16" i="13"/>
  <c r="AQ16" i="13"/>
  <c r="AM17" i="13"/>
  <c r="AO17" i="13" s="1"/>
  <c r="I16" i="13"/>
  <c r="L16" i="13"/>
  <c r="AG11" i="13"/>
  <c r="AD11" i="13"/>
  <c r="AH11" i="13" s="1"/>
  <c r="AG15" i="13"/>
  <c r="AD15" i="13"/>
  <c r="AN16" i="13"/>
  <c r="AK16" i="13"/>
  <c r="AI4" i="9"/>
  <c r="AI5" i="9"/>
  <c r="AI7" i="9"/>
  <c r="AI8" i="9"/>
  <c r="AN8" i="9" s="1"/>
  <c r="S9" i="9"/>
  <c r="AO9" i="9" s="1"/>
  <c r="AI9" i="9"/>
  <c r="AI10" i="9"/>
  <c r="AI11" i="9"/>
  <c r="S12" i="9"/>
  <c r="AI12" i="9"/>
  <c r="AI13" i="9"/>
  <c r="AI14" i="9"/>
  <c r="S15" i="9"/>
  <c r="AI15" i="9"/>
  <c r="S16" i="9"/>
  <c r="AO16" i="9" s="1"/>
  <c r="AI16" i="9"/>
  <c r="S17" i="9"/>
  <c r="AO17" i="9" s="1"/>
  <c r="AI17" i="9"/>
  <c r="S18" i="9"/>
  <c r="AO18" i="9" s="1"/>
  <c r="AI18" i="9"/>
  <c r="Y3" i="13"/>
  <c r="AF8" i="13"/>
  <c r="AL12" i="9"/>
  <c r="W14" i="13"/>
  <c r="Z14" i="13"/>
  <c r="AG17" i="13"/>
  <c r="AD17" i="13"/>
  <c r="AJ8" i="9"/>
  <c r="T10" i="9"/>
  <c r="AJ10" i="9"/>
  <c r="AJ11" i="9"/>
  <c r="T12" i="9"/>
  <c r="AJ12" i="9"/>
  <c r="AJ13" i="9"/>
  <c r="AJ14" i="9"/>
  <c r="AJ15" i="9"/>
  <c r="T16" i="9"/>
  <c r="AP16" i="9" s="1"/>
  <c r="AJ16" i="9"/>
  <c r="AJ17" i="9"/>
  <c r="T18" i="9"/>
  <c r="AP18" i="9" s="1"/>
  <c r="AJ18" i="9"/>
  <c r="W17" i="13"/>
  <c r="I14" i="13"/>
  <c r="L14" i="13"/>
  <c r="W16" i="13"/>
  <c r="Z16" i="13"/>
  <c r="L13" i="13"/>
  <c r="I13" i="13"/>
  <c r="M13" i="13" s="1"/>
  <c r="L15" i="13"/>
  <c r="I15" i="13"/>
  <c r="L17" i="13"/>
  <c r="I17" i="13"/>
  <c r="AG12" i="13"/>
  <c r="AD12" i="13"/>
  <c r="AH12" i="13" s="1"/>
  <c r="AG14" i="13"/>
  <c r="AD14" i="13"/>
  <c r="AG16" i="13"/>
  <c r="AD16" i="13"/>
  <c r="AK15" i="13"/>
  <c r="AN15" i="13"/>
  <c r="AK17" i="13"/>
  <c r="AN17" i="13"/>
  <c r="AK4" i="9"/>
  <c r="AP4" i="9" s="1"/>
  <c r="AK6" i="9"/>
  <c r="AP6" i="9" s="1"/>
  <c r="AK8" i="9"/>
  <c r="U9" i="9"/>
  <c r="AK10" i="9"/>
  <c r="U11" i="9"/>
  <c r="AK12" i="9"/>
  <c r="AK13" i="9"/>
  <c r="AK14" i="9"/>
  <c r="U15" i="9"/>
  <c r="AK15" i="9"/>
  <c r="U16" i="9"/>
  <c r="AQ16" i="9" s="1"/>
  <c r="AK16" i="9"/>
  <c r="U17" i="9"/>
  <c r="AQ17" i="9" s="1"/>
  <c r="AK17" i="9"/>
  <c r="U18" i="9"/>
  <c r="AQ18" i="9" s="1"/>
  <c r="AK18" i="9"/>
  <c r="F15" i="13"/>
  <c r="F17" i="13"/>
  <c r="D34" i="13"/>
  <c r="D36" i="13"/>
  <c r="AQ15" i="9" l="1"/>
  <c r="AO15" i="9"/>
  <c r="AN15" i="9"/>
  <c r="AF15" i="9"/>
  <c r="E14" i="13"/>
  <c r="AM15" i="9"/>
  <c r="F15" i="9" s="1"/>
  <c r="F14" i="13"/>
  <c r="E33" i="13" s="1"/>
  <c r="AJ9" i="13"/>
  <c r="S6" i="13"/>
  <c r="R7" i="9"/>
  <c r="AN7" i="9" s="1"/>
  <c r="S6" i="9"/>
  <c r="AO6" i="9" s="1"/>
  <c r="AQ8" i="9"/>
  <c r="AN11" i="13"/>
  <c r="U12" i="9"/>
  <c r="AQ12" i="9" s="1"/>
  <c r="R12" i="9"/>
  <c r="AQ6" i="9"/>
  <c r="S11" i="13"/>
  <c r="AK12" i="13"/>
  <c r="AO12" i="13" s="1"/>
  <c r="AR12" i="13" s="1"/>
  <c r="AQ9" i="9"/>
  <c r="S11" i="9"/>
  <c r="AO11" i="9" s="1"/>
  <c r="L3" i="13"/>
  <c r="U14" i="9"/>
  <c r="AQ14" i="9" s="1"/>
  <c r="AN6" i="13"/>
  <c r="W9" i="13"/>
  <c r="AA9" i="13" s="1"/>
  <c r="S12" i="13"/>
  <c r="S10" i="9"/>
  <c r="U7" i="9"/>
  <c r="AQ7" i="9" s="1"/>
  <c r="AN10" i="13"/>
  <c r="S14" i="9"/>
  <c r="AO14" i="9" s="1"/>
  <c r="R13" i="9"/>
  <c r="AN13" i="9" s="1"/>
  <c r="U4" i="9"/>
  <c r="AQ4" i="9" s="1"/>
  <c r="P13" i="13"/>
  <c r="T13" i="13" s="1"/>
  <c r="O3" i="13"/>
  <c r="P3" i="13" s="1"/>
  <c r="T3" i="13" s="1"/>
  <c r="Q4" i="9"/>
  <c r="AM4" i="9" s="1"/>
  <c r="P10" i="13"/>
  <c r="U13" i="9"/>
  <c r="I5" i="13"/>
  <c r="P8" i="13"/>
  <c r="T8" i="13" s="1"/>
  <c r="AJ7" i="13"/>
  <c r="R11" i="9"/>
  <c r="AN11" i="9" s="1"/>
  <c r="R10" i="9"/>
  <c r="AN10" i="9" s="1"/>
  <c r="AD13" i="13"/>
  <c r="AH13" i="13" s="1"/>
  <c r="AG9" i="13"/>
  <c r="Z10" i="13"/>
  <c r="P9" i="13"/>
  <c r="T9" i="13" s="1"/>
  <c r="AN4" i="13"/>
  <c r="Q6" i="9"/>
  <c r="U5" i="9"/>
  <c r="AQ5" i="9" s="1"/>
  <c r="R14" i="9"/>
  <c r="AN14" i="9" s="1"/>
  <c r="O5" i="13"/>
  <c r="P5" i="13" s="1"/>
  <c r="T5" i="13" s="1"/>
  <c r="Q12" i="9"/>
  <c r="AM12" i="9" s="1"/>
  <c r="AP8" i="13"/>
  <c r="AO7" i="9"/>
  <c r="Z13" i="13"/>
  <c r="AP8" i="9"/>
  <c r="L11" i="13"/>
  <c r="AO12" i="9"/>
  <c r="Q9" i="9"/>
  <c r="AM9" i="9" s="1"/>
  <c r="L9" i="13"/>
  <c r="C11" i="13"/>
  <c r="D11" i="13" s="1"/>
  <c r="Q13" i="9"/>
  <c r="AM13" i="9" s="1"/>
  <c r="L4" i="13"/>
  <c r="AG10" i="13"/>
  <c r="L8" i="13"/>
  <c r="C8" i="13"/>
  <c r="D8" i="13" s="1"/>
  <c r="T11" i="9"/>
  <c r="AP11" i="9" s="1"/>
  <c r="C13" i="13"/>
  <c r="D13" i="13" s="1"/>
  <c r="AR6" i="13"/>
  <c r="Q10" i="9"/>
  <c r="L12" i="13"/>
  <c r="Q7" i="9"/>
  <c r="AM7" i="9" s="1"/>
  <c r="T14" i="9"/>
  <c r="AP14" i="9" s="1"/>
  <c r="AK13" i="13"/>
  <c r="AO13" i="13" s="1"/>
  <c r="R9" i="9"/>
  <c r="AN9" i="9" s="1"/>
  <c r="Q5" i="9"/>
  <c r="AM5" i="9" s="1"/>
  <c r="V4" i="13"/>
  <c r="W4" i="13" s="1"/>
  <c r="AA4" i="13" s="1"/>
  <c r="AC7" i="13"/>
  <c r="AG7" i="13" s="1"/>
  <c r="AN4" i="9"/>
  <c r="AO8" i="9"/>
  <c r="T7" i="9"/>
  <c r="AP7" i="9" s="1"/>
  <c r="AP10" i="13"/>
  <c r="AM14" i="9"/>
  <c r="AG6" i="13"/>
  <c r="C12" i="13"/>
  <c r="D12" i="13" s="1"/>
  <c r="AA10" i="13"/>
  <c r="L10" i="13"/>
  <c r="AO3" i="13"/>
  <c r="I10" i="13"/>
  <c r="M10" i="13" s="1"/>
  <c r="AQ13" i="9"/>
  <c r="Q11" i="9"/>
  <c r="AM11" i="9" s="1"/>
  <c r="C10" i="13"/>
  <c r="D10" i="13" s="1"/>
  <c r="AH6" i="13"/>
  <c r="AA8" i="13"/>
  <c r="AH8" i="13"/>
  <c r="V6" i="13"/>
  <c r="C6" i="13" s="1"/>
  <c r="D6" i="13" s="1"/>
  <c r="V7" i="13"/>
  <c r="Z7" i="13" s="1"/>
  <c r="Z12" i="13"/>
  <c r="O4" i="13"/>
  <c r="P4" i="13" s="1"/>
  <c r="AP10" i="9"/>
  <c r="S13" i="9"/>
  <c r="AO13" i="9" s="1"/>
  <c r="AN5" i="9"/>
  <c r="AS11" i="13"/>
  <c r="AR11" i="13"/>
  <c r="AQ11" i="13"/>
  <c r="C30" i="13" s="1"/>
  <c r="AP11" i="13"/>
  <c r="D30" i="13" s="1"/>
  <c r="Z8" i="13"/>
  <c r="M8" i="13"/>
  <c r="AS8" i="13" s="1"/>
  <c r="M4" i="13"/>
  <c r="AG4" i="13"/>
  <c r="T10" i="13"/>
  <c r="AM8" i="9"/>
  <c r="AM6" i="9"/>
  <c r="AQ11" i="9"/>
  <c r="AO10" i="9"/>
  <c r="M6" i="13"/>
  <c r="AS6" i="13" s="1"/>
  <c r="M5" i="13"/>
  <c r="C9" i="13"/>
  <c r="D9" i="13" s="1"/>
  <c r="AN12" i="9"/>
  <c r="AH10" i="13"/>
  <c r="AA5" i="13"/>
  <c r="AN13" i="13"/>
  <c r="AN3" i="13"/>
  <c r="AP13" i="9"/>
  <c r="AP12" i="9"/>
  <c r="AG8" i="13"/>
  <c r="C5" i="13"/>
  <c r="D5" i="13" s="1"/>
  <c r="AD4" i="13"/>
  <c r="Z5" i="13"/>
  <c r="AO5" i="9"/>
  <c r="V3" i="13"/>
  <c r="W3" i="13" s="1"/>
  <c r="L6" i="13"/>
  <c r="AF6" i="9"/>
  <c r="AF8" i="9"/>
  <c r="AG5" i="13"/>
  <c r="AD5" i="13"/>
  <c r="AH5" i="13" s="1"/>
  <c r="AK9" i="13"/>
  <c r="AO9" i="13" s="1"/>
  <c r="AN9" i="13"/>
  <c r="AG3" i="13"/>
  <c r="AD3" i="13"/>
  <c r="AH3" i="13" s="1"/>
  <c r="AS17" i="13"/>
  <c r="AR17" i="13"/>
  <c r="AQ17" i="13"/>
  <c r="AP17" i="13"/>
  <c r="S17" i="13"/>
  <c r="P17" i="13"/>
  <c r="S15" i="13"/>
  <c r="P15" i="13"/>
  <c r="AN5" i="13"/>
  <c r="AK5" i="13"/>
  <c r="AO5" i="13" s="1"/>
  <c r="S5" i="13"/>
  <c r="AS15" i="13"/>
  <c r="AR15" i="13"/>
  <c r="AQ15" i="13"/>
  <c r="AP15" i="13"/>
  <c r="S7" i="13"/>
  <c r="P7" i="13"/>
  <c r="T7" i="13" s="1"/>
  <c r="AN7" i="13"/>
  <c r="AK7" i="13"/>
  <c r="AO7" i="13" s="1"/>
  <c r="AQ12" i="13" l="1"/>
  <c r="C31" i="13" s="1"/>
  <c r="AP12" i="13"/>
  <c r="D31" i="13" s="1"/>
  <c r="AS12" i="13"/>
  <c r="AR10" i="13"/>
  <c r="E11" i="13"/>
  <c r="F11" i="13" s="1"/>
  <c r="E30" i="13" s="1"/>
  <c r="AF4" i="9"/>
  <c r="F4" i="9" s="1"/>
  <c r="AF14" i="9"/>
  <c r="E8" i="13"/>
  <c r="F8" i="13" s="1"/>
  <c r="E27" i="13" s="1"/>
  <c r="AF12" i="9"/>
  <c r="F12" i="9" s="1"/>
  <c r="Z4" i="13"/>
  <c r="E4" i="13" s="1"/>
  <c r="F4" i="13" s="1"/>
  <c r="E23" i="13" s="1"/>
  <c r="S3" i="13"/>
  <c r="AS13" i="13"/>
  <c r="AD7" i="13"/>
  <c r="AH7" i="13" s="1"/>
  <c r="AS3" i="13"/>
  <c r="E10" i="13"/>
  <c r="F10" i="13" s="1"/>
  <c r="E29" i="13" s="1"/>
  <c r="S4" i="13"/>
  <c r="E13" i="13"/>
  <c r="F13" i="13" s="1"/>
  <c r="E32" i="13" s="1"/>
  <c r="E12" i="13"/>
  <c r="F12" i="13" s="1"/>
  <c r="E31" i="13" s="1"/>
  <c r="AF10" i="9"/>
  <c r="AS10" i="13"/>
  <c r="C4" i="13"/>
  <c r="D4" i="13" s="1"/>
  <c r="AR8" i="13"/>
  <c r="AQ8" i="13"/>
  <c r="C27" i="13" s="1"/>
  <c r="AR3" i="13"/>
  <c r="AP13" i="13"/>
  <c r="D32" i="13" s="1"/>
  <c r="E9" i="13"/>
  <c r="F9" i="13" s="1"/>
  <c r="E28" i="13" s="1"/>
  <c r="F6" i="9"/>
  <c r="AQ13" i="13"/>
  <c r="C32" i="13" s="1"/>
  <c r="AM10" i="9"/>
  <c r="AF11" i="9"/>
  <c r="F11" i="9" s="1"/>
  <c r="AP4" i="13"/>
  <c r="D23" i="13" s="1"/>
  <c r="AR13" i="13"/>
  <c r="AF13" i="9"/>
  <c r="F13" i="9" s="1"/>
  <c r="AF5" i="9"/>
  <c r="F5" i="9" s="1"/>
  <c r="AF7" i="9"/>
  <c r="F7" i="9" s="1"/>
  <c r="AF9" i="9"/>
  <c r="F9" i="9" s="1"/>
  <c r="W7" i="13"/>
  <c r="AA7" i="13" s="1"/>
  <c r="C7" i="13"/>
  <c r="D7" i="13" s="1"/>
  <c r="D29" i="13"/>
  <c r="F8" i="9"/>
  <c r="Z6" i="13"/>
  <c r="E6" i="13" s="1"/>
  <c r="F6" i="13" s="1"/>
  <c r="E25" i="13" s="1"/>
  <c r="AQ10" i="13"/>
  <c r="C29" i="13" s="1"/>
  <c r="W6" i="13"/>
  <c r="AP6" i="13" s="1"/>
  <c r="D25" i="13" s="1"/>
  <c r="F14" i="9"/>
  <c r="AA3" i="13"/>
  <c r="AQ3" i="13" s="1"/>
  <c r="C22" i="13" s="1"/>
  <c r="AP3" i="13"/>
  <c r="D22" i="13" s="1"/>
  <c r="AH4" i="13"/>
  <c r="AQ4" i="13" s="1"/>
  <c r="C23" i="13" s="1"/>
  <c r="AP5" i="13"/>
  <c r="D24" i="13" s="1"/>
  <c r="AS5" i="13"/>
  <c r="AQ5" i="13"/>
  <c r="C24" i="13" s="1"/>
  <c r="AR5" i="13"/>
  <c r="AS9" i="13"/>
  <c r="AQ9" i="13"/>
  <c r="C28" i="13" s="1"/>
  <c r="AP9" i="13"/>
  <c r="D28" i="13" s="1"/>
  <c r="AR9" i="13"/>
  <c r="AR4" i="13"/>
  <c r="T4" i="13"/>
  <c r="AS4" i="13" s="1"/>
  <c r="AR7" i="13"/>
  <c r="AS7" i="13"/>
  <c r="D27" i="13"/>
  <c r="Z3" i="13"/>
  <c r="E3" i="13" s="1"/>
  <c r="C3" i="13"/>
  <c r="D3" i="13" s="1"/>
  <c r="E7" i="13"/>
  <c r="F7" i="13" s="1"/>
  <c r="E26" i="13" s="1"/>
  <c r="E5" i="13"/>
  <c r="F5" i="13" s="1"/>
  <c r="E24" i="13" s="1"/>
  <c r="AQ7" i="13" l="1"/>
  <c r="C26" i="13" s="1"/>
  <c r="F10" i="9"/>
  <c r="AP7" i="13"/>
  <c r="D26" i="13" s="1"/>
  <c r="AA6" i="13"/>
  <c r="AQ6" i="13" s="1"/>
  <c r="C25" i="13" s="1"/>
  <c r="F3" i="13"/>
  <c r="E22" i="13" s="1"/>
</calcChain>
</file>

<file path=xl/sharedStrings.xml><?xml version="1.0" encoding="utf-8"?>
<sst xmlns="http://schemas.openxmlformats.org/spreadsheetml/2006/main" count="538" uniqueCount="208">
  <si>
    <t>Potential Risk Events</t>
  </si>
  <si>
    <t>Proposed Controls</t>
  </si>
  <si>
    <t>Likelihood</t>
  </si>
  <si>
    <t>Control Effectiveness</t>
  </si>
  <si>
    <t>Factor</t>
  </si>
  <si>
    <t>Time to Impact</t>
  </si>
  <si>
    <t>Financial Severity</t>
  </si>
  <si>
    <t>Injury Severity</t>
  </si>
  <si>
    <t>Reputational Severity</t>
  </si>
  <si>
    <t>risk score</t>
  </si>
  <si>
    <t>control</t>
  </si>
  <si>
    <t>None</t>
  </si>
  <si>
    <t>Minor</t>
  </si>
  <si>
    <t>Moderate</t>
  </si>
  <si>
    <t>Significant</t>
  </si>
  <si>
    <t>Nearly Complete</t>
  </si>
  <si>
    <t>Adequately controlled</t>
  </si>
  <si>
    <t>Potentially over-controlled</t>
  </si>
  <si>
    <t>Potentially poorly controlled</t>
  </si>
  <si>
    <t>Poorly controlled</t>
  </si>
  <si>
    <t>Default Scale</t>
  </si>
  <si>
    <t>Default Definition</t>
  </si>
  <si>
    <t>Custom Scale</t>
  </si>
  <si>
    <t>Custom Definition</t>
  </si>
  <si>
    <t>Weighting</t>
  </si>
  <si>
    <t>Extremely rare</t>
  </si>
  <si>
    <t>Once every 25 years or more</t>
  </si>
  <si>
    <t>Event Likelihood</t>
  </si>
  <si>
    <t>Occurs rarely</t>
  </si>
  <si>
    <t>Once every 6-25 years</t>
  </si>
  <si>
    <t>Occurs periodically</t>
  </si>
  <si>
    <t>Once every 2-5 years</t>
  </si>
  <si>
    <t>Occurs regularly</t>
  </si>
  <si>
    <t>Every year</t>
  </si>
  <si>
    <t>Very common</t>
  </si>
  <si>
    <t>Multiple times each year</t>
  </si>
  <si>
    <t>Time</t>
  </si>
  <si>
    <t>Long-term</t>
  </si>
  <si>
    <t>Weeks or months of advance warning</t>
  </si>
  <si>
    <t>Short-term</t>
  </si>
  <si>
    <t>Hours or days of advance warning</t>
  </si>
  <si>
    <t>Immediate</t>
  </si>
  <si>
    <t>No advance warning</t>
  </si>
  <si>
    <t>Damaging</t>
  </si>
  <si>
    <t>Can result in insolvency or financial calamity</t>
  </si>
  <si>
    <t>Costly</t>
  </si>
  <si>
    <t>Up to $7,000,000</t>
  </si>
  <si>
    <t>Harmful</t>
  </si>
  <si>
    <t>Up to $3,000,000</t>
  </si>
  <si>
    <t>Small</t>
  </si>
  <si>
    <t>Up to $500,000</t>
  </si>
  <si>
    <t>Negligible</t>
  </si>
  <si>
    <t>Up to $10,000</t>
  </si>
  <si>
    <t>Very serious</t>
  </si>
  <si>
    <t>Multiple serious injuries or deaths</t>
  </si>
  <si>
    <t>Serious</t>
  </si>
  <si>
    <t>Life-threatening injuries or illnesses requiring hospitalization</t>
  </si>
  <si>
    <t>Non-life-threatening injuries requiring some medical attention</t>
  </si>
  <si>
    <t>First aid only</t>
  </si>
  <si>
    <t/>
  </si>
  <si>
    <t>National press coverage, major political impact and/or pressure</t>
  </si>
  <si>
    <t>State or local press coverage, temporary political pressure</t>
  </si>
  <si>
    <t>Isolated press coverage or political pressure</t>
  </si>
  <si>
    <t>Controls</t>
  </si>
  <si>
    <t>Nearly complete</t>
  </si>
  <si>
    <t>Unsure/Don't know</t>
  </si>
  <si>
    <t>All Severity Measures</t>
  </si>
  <si>
    <t>Likelihood and Time</t>
  </si>
  <si>
    <t>Score</t>
  </si>
  <si>
    <t>(Likelihood)</t>
  </si>
  <si>
    <t>(Time)</t>
  </si>
  <si>
    <t>(Financial Severity)</t>
  </si>
  <si>
    <t>(Injury Severity)</t>
  </si>
  <si>
    <t>(Reputational Severity)</t>
  </si>
  <si>
    <t>(All Severity Measures)</t>
  </si>
  <si>
    <t>(Likelihood and Time)</t>
  </si>
  <si>
    <t>(Score)</t>
  </si>
  <si>
    <t>Risk Rating</t>
  </si>
  <si>
    <t>Estimate</t>
  </si>
  <si>
    <t>Like NoControls</t>
  </si>
  <si>
    <t>Time NoControls</t>
  </si>
  <si>
    <t>Financial NoControls</t>
  </si>
  <si>
    <t>Injury NoControls</t>
  </si>
  <si>
    <t>RepNoControls</t>
  </si>
  <si>
    <t>LikeControls</t>
  </si>
  <si>
    <t>TimeControls</t>
  </si>
  <si>
    <t>FinancialControls</t>
  </si>
  <si>
    <t>InjuryControls</t>
  </si>
  <si>
    <t>RepControls</t>
  </si>
  <si>
    <t>LIkeWeight</t>
  </si>
  <si>
    <t>TimeWeight</t>
  </si>
  <si>
    <t>FinancialWeight</t>
  </si>
  <si>
    <t>InjuryWeight</t>
  </si>
  <si>
    <t>RepWeight</t>
  </si>
  <si>
    <t>CombinedRisk</t>
  </si>
  <si>
    <t>CombinedControls</t>
  </si>
  <si>
    <t>LikeScore</t>
  </si>
  <si>
    <t>TimeScore</t>
  </si>
  <si>
    <t>FinancialScore</t>
  </si>
  <si>
    <t>InjuryScore</t>
  </si>
  <si>
    <t>RepScore</t>
  </si>
  <si>
    <t>Chart of Events</t>
  </si>
  <si>
    <r>
      <t xml:space="preserve">You can modify the information this chart displays by clicking in the boxes below and choosing the variable you wish to see. 
The chart shows the risk events arrayed based upon the selections made below. </t>
    </r>
    <r>
      <rPr>
        <i/>
        <sz val="11"/>
        <color indexed="8"/>
        <rFont val="Calibri"/>
        <family val="2"/>
      </rPr>
      <t>Selections in parentheses () use figures calculated without controls.</t>
    </r>
  </si>
  <si>
    <t>Vertical Axis:</t>
  </si>
  <si>
    <t>Horizontal Axis:</t>
  </si>
  <si>
    <t>Bubble Size:</t>
  </si>
  <si>
    <t>Bubble size denotes:</t>
  </si>
  <si>
    <t>Step 1: Identify Potential Risk Events</t>
  </si>
  <si>
    <t>List potential risk events. Consider events that may result in injuries, loss of life, property damage, reputational damage, or other adverse impacts.
Then, list the additional or new controls proposed to address those risks.</t>
  </si>
  <si>
    <t>Step 2: Estimate Event Likelihood</t>
  </si>
  <si>
    <t>Estimate the likelihood of each event occurring using the scales below. If you want to change the options shown, you can click "Customize Scales" below.</t>
  </si>
  <si>
    <t xml:space="preserve">Next, estimate how proposed controls are expected to reduce how likely the event is to occur. </t>
  </si>
  <si>
    <r>
      <rPr>
        <b/>
        <sz val="11"/>
        <color indexed="8"/>
        <rFont val="Calibri"/>
        <family val="2"/>
      </rPr>
      <t>Nearly complete</t>
    </r>
    <r>
      <rPr>
        <sz val="11"/>
        <color theme="1"/>
        <rFont val="Calibri"/>
        <family val="2"/>
        <scheme val="minor"/>
      </rPr>
      <t xml:space="preserve"> - Reduced by 95%</t>
    </r>
  </si>
  <si>
    <r>
      <rPr>
        <b/>
        <sz val="11"/>
        <color indexed="8"/>
        <rFont val="Calibri"/>
        <family val="2"/>
      </rPr>
      <t>Significant</t>
    </r>
    <r>
      <rPr>
        <sz val="11"/>
        <color theme="1"/>
        <rFont val="Calibri"/>
        <family val="2"/>
        <scheme val="minor"/>
      </rPr>
      <t xml:space="preserve"> - Reduced by 75%</t>
    </r>
  </si>
  <si>
    <r>
      <rPr>
        <b/>
        <sz val="11"/>
        <color indexed="8"/>
        <rFont val="Calibri"/>
        <family val="2"/>
      </rPr>
      <t>Moderate</t>
    </r>
    <r>
      <rPr>
        <sz val="11"/>
        <color theme="1"/>
        <rFont val="Calibri"/>
        <family val="2"/>
        <scheme val="minor"/>
      </rPr>
      <t xml:space="preserve"> - Reduced by 50%</t>
    </r>
  </si>
  <si>
    <r>
      <rPr>
        <b/>
        <sz val="11"/>
        <color indexed="8"/>
        <rFont val="Calibri"/>
        <family val="2"/>
      </rPr>
      <t>Minor</t>
    </r>
    <r>
      <rPr>
        <sz val="11"/>
        <color theme="1"/>
        <rFont val="Calibri"/>
        <family val="2"/>
        <scheme val="minor"/>
      </rPr>
      <t xml:space="preserve"> - Reduced by 25%</t>
    </r>
  </si>
  <si>
    <r>
      <rPr>
        <b/>
        <sz val="11"/>
        <color indexed="8"/>
        <rFont val="Calibri"/>
        <family val="2"/>
      </rPr>
      <t>None</t>
    </r>
    <r>
      <rPr>
        <sz val="11"/>
        <color theme="1"/>
        <rFont val="Calibri"/>
        <family val="2"/>
        <scheme val="minor"/>
      </rPr>
      <t xml:space="preserve"> - Not reduced at all</t>
    </r>
  </si>
  <si>
    <t>Step 3: Estimate Time to Impact</t>
  </si>
  <si>
    <t>Estimate the advance warning typical of each event using the scale below. If you want to change the options shown, you can click "Customize Scales" below.</t>
  </si>
  <si>
    <r>
      <t xml:space="preserve">Next, estimate how proposed controls are expected to reduce the </t>
    </r>
    <r>
      <rPr>
        <i/>
        <sz val="11"/>
        <color indexed="8"/>
        <rFont val="Calibri"/>
        <family val="2"/>
      </rPr>
      <t>disadvantage</t>
    </r>
    <r>
      <rPr>
        <sz val="11"/>
        <color theme="1"/>
        <rFont val="Calibri"/>
        <family val="2"/>
        <scheme val="minor"/>
      </rPr>
      <t xml:space="preserve"> created by lack of advance warning.</t>
    </r>
  </si>
  <si>
    <t>Step 4: Estimate Financial Severity</t>
  </si>
  <si>
    <t>Estimate the potential financial severity of each event using the scale below. If you want to change the options shown, you can click "Customize Scales" below.</t>
  </si>
  <si>
    <t xml:space="preserve">Next, estimate how proposed controls are expected to reduce the event's potential financial severity. </t>
  </si>
  <si>
    <t>Step 5: Estimate Injury Severity</t>
  </si>
  <si>
    <t>Estimate the potential severity of injuries associated with each event using the scale below. If you want to change the options shown, you can click "Customize Scales" below.</t>
  </si>
  <si>
    <t xml:space="preserve">Next, estimate how proposed controls are expected to reduce the potential severity of the event's injuries. </t>
  </si>
  <si>
    <t>Step 6: Estimate Reputational Severity</t>
  </si>
  <si>
    <t>Estimate the potential severity of reputational damage associated with each event using the scale below. If you want to change the options shown, you can click "Customize Scales" below.</t>
  </si>
  <si>
    <t xml:space="preserve">Next, estimate how proposed controls reduce the expected severity of injuries associated with the event. </t>
  </si>
  <si>
    <t>Before you begin listing risks and assessing them, it's necessary to set some common definitions for the varying degrees of a risk's likelihood and various types of impacts. It's also important to set common parameters for evaluating the effectiveness of controls. 
Sample definitions are provided, but they can be modified to suit your needs. Anything you enter under "Custom Scale" will take the place of the "Default Scale" to its left. Only the scales you customize will be changed. The other default scales will remain in place. When you've completed this step, begin describing the program's objectives and assessing its risks on the pages linked below.
You can return to this page any time by clicking the "Customize Scales" button on any page.</t>
  </si>
  <si>
    <t>You can change the weighting of the various impact and likelihood factors above by changing the numbers above. These five numbers must add up to 100%.</t>
  </si>
  <si>
    <t>Error in weighting:</t>
  </si>
  <si>
    <t>X-axis</t>
  </si>
  <si>
    <t>Y-axis</t>
  </si>
  <si>
    <t>Z-axis</t>
  </si>
  <si>
    <t>High density of people in housing</t>
  </si>
  <si>
    <t>High density of people in classrooms</t>
  </si>
  <si>
    <t>Domestic Travel</t>
  </si>
  <si>
    <t>International Travel</t>
  </si>
  <si>
    <t>Handling and Transferring of goods</t>
  </si>
  <si>
    <t>High-touch surfaces</t>
  </si>
  <si>
    <t xml:space="preserve">Prolonged close contact (&gt;10min,&lt;6 feet) </t>
  </si>
  <si>
    <t>Employees in contact with students or community on daily basis</t>
  </si>
  <si>
    <t>Vulnerable populations (aged, disabled, etc.)</t>
  </si>
  <si>
    <t>Public Health Capability</t>
  </si>
  <si>
    <t>Entirely on-line</t>
  </si>
  <si>
    <t>Close buildings</t>
  </si>
  <si>
    <t xml:space="preserve">Limit class size </t>
  </si>
  <si>
    <t>Prohibit travel</t>
  </si>
  <si>
    <t>Limit travel</t>
  </si>
  <si>
    <t>Physical distancing enforced</t>
  </si>
  <si>
    <t>Develop internal capability</t>
  </si>
  <si>
    <t>Rely on PPE (masks, shields, barriers, sanitizers)</t>
  </si>
  <si>
    <t>No change to normal practice</t>
  </si>
  <si>
    <t>Limit size to 10</t>
  </si>
  <si>
    <t>Limit size to 25</t>
  </si>
  <si>
    <t>Housing – shared space closed</t>
  </si>
  <si>
    <t>No restriction, quarantine on return</t>
  </si>
  <si>
    <t>Work remotely</t>
  </si>
  <si>
    <t>Masks required</t>
  </si>
  <si>
    <t>Masks voluntary</t>
  </si>
  <si>
    <t>Conduct outdoors</t>
  </si>
  <si>
    <t>Non-instructional transactions on-line</t>
  </si>
  <si>
    <t>Training</t>
  </si>
  <si>
    <t>Tracking</t>
  </si>
  <si>
    <t>Modified layout (space, barriers, removal, shields)</t>
  </si>
  <si>
    <t>Program cancelled</t>
  </si>
  <si>
    <t>One student per room</t>
  </si>
  <si>
    <t>Cancel event</t>
  </si>
  <si>
    <t>Carry-out dining only</t>
  </si>
  <si>
    <t>Central services only</t>
  </si>
  <si>
    <t>Communication system</t>
  </si>
  <si>
    <t>Closed to the public</t>
  </si>
  <si>
    <t>Directional flow and signage</t>
  </si>
  <si>
    <t>Meetings and events virtual</t>
  </si>
  <si>
    <t>Public places – 10 visitors</t>
  </si>
  <si>
    <t>Rely on sanitization</t>
  </si>
  <si>
    <t>Voluntary distancing</t>
  </si>
  <si>
    <t>Control 1</t>
  </si>
  <si>
    <t>Control 2</t>
  </si>
  <si>
    <t>Control 3</t>
  </si>
  <si>
    <t>Available Controls</t>
  </si>
  <si>
    <t>Multiple time per day</t>
  </si>
  <si>
    <t>Every week</t>
  </si>
  <si>
    <t>Every Month</t>
  </si>
  <si>
    <t>Every Quarter</t>
  </si>
  <si>
    <t>Every Year</t>
  </si>
  <si>
    <t>Up to $1,000</t>
  </si>
  <si>
    <t>Unable to make debt service</t>
  </si>
  <si>
    <t>up to $10,000</t>
  </si>
  <si>
    <t>Up to $50,000</t>
  </si>
  <si>
    <t>Up to $100,000</t>
  </si>
  <si>
    <t>Testing</t>
  </si>
  <si>
    <t>Non-COVID illness</t>
  </si>
  <si>
    <t>COVID - isolation</t>
  </si>
  <si>
    <t>COVID hospitalization</t>
  </si>
  <si>
    <t>The results of any risk management decision will only be as effective as the accuracy of the data provided by the user.  It is important to gain input from across your organization.  Final decisions should be made independently by each organization using this tool.  The tool is simply a way to assist the user to make informed decisions.</t>
  </si>
  <si>
    <r>
      <rPr>
        <b/>
        <sz val="11"/>
        <color theme="1"/>
        <rFont val="Calibri"/>
        <family val="2"/>
        <scheme val="minor"/>
      </rPr>
      <t>Introduction:</t>
    </r>
    <r>
      <rPr>
        <sz val="11"/>
        <color theme="1"/>
        <rFont val="Calibri"/>
        <family val="2"/>
        <scheme val="minor"/>
      </rPr>
      <t xml:space="preserve">  This tool will help you consider the factor affecting the risks faced by your organization as you modify your operations during the COVID outbreak.  It will not make the decisions for you, but it will help you compare the benefits and risks of each option so you can make informed decisions.</t>
    </r>
  </si>
  <si>
    <r>
      <t>Begin by listing Potential Risk Events or Conditions that represent your normal mode of operation.  You can populate the tool based on overall organizational activities, or down all the way down to a unit level.  For each risk pick up to 3 primary controls - the ones you think are most effective.  You can alter items available in the drop down menu on the "</t>
    </r>
    <r>
      <rPr>
        <b/>
        <sz val="11"/>
        <color theme="1"/>
        <rFont val="Calibri"/>
        <family val="2"/>
        <scheme val="minor"/>
      </rPr>
      <t>Customize Scales</t>
    </r>
    <r>
      <rPr>
        <sz val="11"/>
        <color theme="1"/>
        <rFont val="Calibri"/>
        <family val="2"/>
        <scheme val="minor"/>
      </rPr>
      <t>" tab.</t>
    </r>
  </si>
  <si>
    <r>
      <rPr>
        <b/>
        <sz val="11"/>
        <color theme="1"/>
        <rFont val="Calibri"/>
        <family val="2"/>
        <scheme val="minor"/>
      </rPr>
      <t xml:space="preserve">Time to Impact: </t>
    </r>
    <r>
      <rPr>
        <sz val="11"/>
        <color theme="1"/>
        <rFont val="Calibri"/>
        <family val="2"/>
        <scheme val="minor"/>
      </rPr>
      <t>How soon you become aware of a risk event impacts your ability to respond. Given the conditions described how quickly will you become aware of potential case of COVID?</t>
    </r>
  </si>
  <si>
    <r>
      <rPr>
        <b/>
        <sz val="11"/>
        <color theme="1"/>
        <rFont val="Calibri"/>
        <family val="2"/>
        <scheme val="minor"/>
      </rPr>
      <t>Financial Severity:</t>
    </r>
    <r>
      <rPr>
        <sz val="11"/>
        <color theme="1"/>
        <rFont val="Calibri"/>
        <family val="2"/>
        <scheme val="minor"/>
      </rPr>
      <t xml:space="preserve"> For each proposed control think about the additional financial cost to implement.</t>
    </r>
  </si>
  <si>
    <r>
      <rPr>
        <b/>
        <sz val="11"/>
        <color theme="1"/>
        <rFont val="Calibri"/>
        <family val="2"/>
        <scheme val="minor"/>
      </rPr>
      <t xml:space="preserve">Injury Severity: </t>
    </r>
    <r>
      <rPr>
        <sz val="11"/>
        <color theme="1"/>
        <rFont val="Calibri"/>
        <family val="2"/>
        <scheme val="minor"/>
      </rPr>
      <t>Will the conditions described (without controls) be likely lead to the spread of COVID and what would be the most likely outcome.</t>
    </r>
  </si>
  <si>
    <r>
      <rPr>
        <b/>
        <sz val="11"/>
        <color theme="1"/>
        <rFont val="Calibri"/>
        <family val="2"/>
        <scheme val="minor"/>
      </rPr>
      <t>Reputational Severity</t>
    </r>
    <r>
      <rPr>
        <sz val="11"/>
        <color theme="1"/>
        <rFont val="Calibri"/>
        <family val="2"/>
        <scheme val="minor"/>
      </rPr>
      <t>: If a COVID outbreak (more than 5 cases) was to occur on campus what would be the reputational impact?</t>
    </r>
  </si>
  <si>
    <r>
      <rPr>
        <b/>
        <sz val="11"/>
        <color theme="1"/>
        <rFont val="Calibri"/>
        <family val="2"/>
        <scheme val="minor"/>
      </rPr>
      <t>Summary:</t>
    </r>
    <r>
      <rPr>
        <sz val="11"/>
        <color theme="1"/>
        <rFont val="Calibri"/>
        <family val="2"/>
        <scheme val="minor"/>
      </rPr>
      <t xml:space="preserve"> We recommend using this page to facilitate discussion and potential revisions to previous entries.  For potentially over controlled risks, consider allocating resources to the potentially poorly controlled risks.</t>
    </r>
  </si>
  <si>
    <r>
      <rPr>
        <b/>
        <sz val="11"/>
        <color theme="1"/>
        <rFont val="Calibri"/>
        <family val="2"/>
        <scheme val="minor"/>
      </rPr>
      <t>Event Likelihood:</t>
    </r>
    <r>
      <rPr>
        <sz val="11"/>
        <color theme="1"/>
        <rFont val="Calibri"/>
        <family val="2"/>
        <scheme val="minor"/>
      </rPr>
      <t xml:space="preserve"> The events or conditions described have various levels of risk depending on frequency or intensity.  You may choose to customize the scales based on "times per day", or by "number of contacts"  </t>
    </r>
  </si>
  <si>
    <r>
      <rPr>
        <b/>
        <sz val="11"/>
        <color theme="1"/>
        <rFont val="Calibri"/>
        <family val="2"/>
        <scheme val="minor"/>
      </rPr>
      <t xml:space="preserve">Scales: </t>
    </r>
    <r>
      <rPr>
        <sz val="11"/>
        <color theme="1"/>
        <rFont val="Calibri"/>
        <family val="2"/>
        <scheme val="minor"/>
      </rPr>
      <t>We recommend printing out a copy so that it can be referenced while completing the assessment.  Note that the weighting is evenly distributed between the different aspects at 20%.  We recommend that you complete your initial assessment with this weighting, review the results, and then have a discussion about what aspects are most important to your organization.  For example you may want to weight Injury Severity higher than Reputational Severity.</t>
    </r>
  </si>
  <si>
    <t>High density of people in Public Buildings</t>
  </si>
  <si>
    <t>Public Events, Concerts, Athletics,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</si>
</sst>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1"/>
      <color indexed="8"/>
      <name val="Calibri"/>
      <family val="2"/>
    </font>
    <font>
      <sz val="11"/>
      <name val="Calibri"/>
      <family val="2"/>
    </font>
    <font>
      <b/>
      <sz val="11"/>
      <name val="Calibri"/>
      <family val="2"/>
    </font>
    <font>
      <b/>
      <sz val="11"/>
      <color theme="0"/>
      <name val="Calibri"/>
      <family val="2"/>
    </font>
    <font>
      <sz val="10"/>
      <name val="Calibri"/>
      <family val="2"/>
      <scheme val="minor"/>
    </font>
    <font>
      <sz val="11"/>
      <name val="Calibri"/>
      <family val="2"/>
      <scheme val="minor"/>
    </font>
    <font>
      <i/>
      <sz val="11"/>
      <color indexed="8"/>
      <name val="Calibri"/>
      <family val="2"/>
    </font>
    <font>
      <b/>
      <sz val="11"/>
      <color rgb="FFFF0000"/>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
      <patternFill patternType="solid">
        <fgColor indexed="22"/>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3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176">
    <xf numFmtId="0" fontId="0" fillId="0" borderId="0" xfId="0"/>
    <xf numFmtId="0" fontId="0" fillId="2" borderId="0" xfId="0" applyFill="1" applyAlignment="1" applyProtection="1">
      <alignment horizontal="center" vertical="center"/>
    </xf>
    <xf numFmtId="0" fontId="5" fillId="2" borderId="0" xfId="0" applyFont="1" applyFill="1" applyAlignment="1" applyProtection="1">
      <alignment horizontal="center"/>
    </xf>
    <xf numFmtId="0" fontId="3" fillId="2" borderId="0" xfId="0" applyFont="1" applyFill="1" applyAlignment="1" applyProtection="1">
      <alignment horizontal="center" vertical="center"/>
    </xf>
    <xf numFmtId="0" fontId="0" fillId="2" borderId="0" xfId="0" applyFill="1" applyProtection="1"/>
    <xf numFmtId="0" fontId="6" fillId="2" borderId="0" xfId="0" applyFont="1" applyFill="1" applyProtection="1"/>
    <xf numFmtId="0" fontId="0" fillId="3" borderId="1" xfId="0" applyFill="1" applyBorder="1" applyAlignment="1" applyProtection="1">
      <alignment horizontal="left" vertical="center" wrapText="1"/>
      <protection locked="0"/>
    </xf>
    <xf numFmtId="0" fontId="6" fillId="2" borderId="0" xfId="0" applyFont="1" applyFill="1" applyAlignment="1" applyProtection="1"/>
    <xf numFmtId="0" fontId="0" fillId="2" borderId="0" xfId="0" applyFill="1" applyAlignment="1" applyProtection="1"/>
    <xf numFmtId="0" fontId="0" fillId="3" borderId="1" xfId="0" applyFill="1" applyBorder="1" applyAlignment="1" applyProtection="1">
      <alignment horizontal="left" vertical="center"/>
      <protection locked="0"/>
    </xf>
    <xf numFmtId="0" fontId="0" fillId="2" borderId="0" xfId="0" applyFill="1" applyAlignment="1" applyProtection="1">
      <alignment wrapText="1"/>
    </xf>
    <xf numFmtId="0" fontId="5" fillId="2" borderId="0" xfId="0" applyFont="1" applyFill="1" applyAlignment="1" applyProtection="1">
      <alignment horizontal="center" wrapText="1"/>
    </xf>
    <xf numFmtId="0" fontId="0" fillId="2" borderId="1" xfId="0" applyFill="1" applyBorder="1" applyAlignment="1" applyProtection="1">
      <alignment vertical="center"/>
    </xf>
    <xf numFmtId="0" fontId="0" fillId="2" borderId="1" xfId="0" applyFont="1" applyFill="1" applyBorder="1" applyAlignment="1" applyProtection="1">
      <alignment vertical="center" wrapText="1"/>
    </xf>
    <xf numFmtId="0" fontId="0" fillId="3" borderId="1" xfId="0" applyFill="1" applyBorder="1" applyAlignment="1" applyProtection="1">
      <alignment horizontal="center" vertical="center"/>
      <protection locked="0"/>
    </xf>
    <xf numFmtId="0" fontId="0" fillId="2" borderId="0" xfId="0" applyFill="1" applyAlignment="1" applyProtection="1">
      <alignment horizontal="center"/>
    </xf>
    <xf numFmtId="0" fontId="0" fillId="2" borderId="1" xfId="0" applyFill="1" applyBorder="1" applyAlignment="1" applyProtection="1">
      <alignment vertical="center" wrapText="1"/>
    </xf>
    <xf numFmtId="0" fontId="0" fillId="2" borderId="0" xfId="0" applyFill="1" applyAlignment="1" applyProtection="1">
      <alignment horizontal="left" vertical="top"/>
    </xf>
    <xf numFmtId="0" fontId="0" fillId="3" borderId="1" xfId="0" applyFill="1" applyBorder="1" applyAlignment="1" applyProtection="1">
      <alignment horizontal="center" vertical="center" wrapText="1"/>
      <protection locked="0"/>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left"/>
    </xf>
    <xf numFmtId="0" fontId="0" fillId="0" borderId="7" xfId="0" applyBorder="1" applyAlignment="1">
      <alignment horizontal="left"/>
    </xf>
    <xf numFmtId="0" fontId="0" fillId="0" borderId="8" xfId="0" applyBorder="1"/>
    <xf numFmtId="0" fontId="0" fillId="0" borderId="0" xfId="0" applyBorder="1" applyAlignment="1">
      <alignment horizontal="left"/>
    </xf>
    <xf numFmtId="0" fontId="0" fillId="0" borderId="9" xfId="0" applyBorder="1" applyAlignment="1">
      <alignment horizontal="left"/>
    </xf>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2" borderId="0" xfId="0" applyFill="1"/>
    <xf numFmtId="0" fontId="0" fillId="2" borderId="0" xfId="0" applyFill="1" applyAlignment="1">
      <alignment horizontal="center"/>
    </xf>
    <xf numFmtId="0" fontId="7" fillId="2" borderId="0" xfId="0" applyFont="1" applyFill="1" applyAlignment="1" applyProtection="1">
      <alignment horizontal="center"/>
    </xf>
    <xf numFmtId="0" fontId="5" fillId="2" borderId="16"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0" xfId="0" applyFont="1" applyFill="1" applyAlignment="1">
      <alignment horizontal="center"/>
    </xf>
    <xf numFmtId="0" fontId="0" fillId="2" borderId="1" xfId="0" applyFill="1" applyBorder="1" applyAlignment="1">
      <alignment horizontal="center" vertical="center"/>
    </xf>
    <xf numFmtId="0" fontId="0" fillId="2" borderId="1" xfId="0" applyFill="1" applyBorder="1" applyAlignment="1">
      <alignment vertical="center" wrapText="1"/>
    </xf>
    <xf numFmtId="0" fontId="0" fillId="3" borderId="1" xfId="0" applyFill="1" applyBorder="1" applyAlignment="1" applyProtection="1">
      <alignment vertical="center"/>
      <protection locked="0"/>
    </xf>
    <xf numFmtId="0" fontId="0" fillId="2" borderId="0" xfId="0" applyFill="1" applyAlignment="1">
      <alignment vertical="center"/>
    </xf>
    <xf numFmtId="0" fontId="0" fillId="2" borderId="0" xfId="0" applyFill="1" applyAlignment="1">
      <alignment horizontal="center" vertical="center"/>
    </xf>
    <xf numFmtId="0" fontId="0" fillId="2" borderId="1" xfId="0" applyFill="1" applyBorder="1" applyAlignment="1">
      <alignment vertical="center"/>
    </xf>
    <xf numFmtId="9" fontId="0" fillId="3" borderId="1" xfId="1" applyFont="1" applyFill="1" applyBorder="1" applyAlignment="1" applyProtection="1">
      <alignment horizontal="center" vertical="center"/>
      <protection locked="0"/>
    </xf>
    <xf numFmtId="0" fontId="6" fillId="2" borderId="0" xfId="0" applyFont="1" applyFill="1" applyAlignment="1" applyProtection="1">
      <alignment vertical="center"/>
    </xf>
    <xf numFmtId="0" fontId="0" fillId="2" borderId="1" xfId="0" applyFont="1" applyFill="1" applyBorder="1" applyAlignment="1">
      <alignment vertical="center" wrapText="1"/>
    </xf>
    <xf numFmtId="0" fontId="0" fillId="3" borderId="1" xfId="0" applyFont="1" applyFill="1" applyBorder="1" applyAlignment="1" applyProtection="1">
      <alignment vertical="center"/>
      <protection locked="0"/>
    </xf>
    <xf numFmtId="0" fontId="0" fillId="2" borderId="0" xfId="0" applyFont="1" applyFill="1" applyAlignment="1">
      <alignment horizontal="center" vertical="center"/>
    </xf>
    <xf numFmtId="0" fontId="0" fillId="2" borderId="0" xfId="0" applyFont="1" applyFill="1" applyAlignment="1">
      <alignment horizontal="center"/>
    </xf>
    <xf numFmtId="0" fontId="5" fillId="2" borderId="0" xfId="0" applyFont="1" applyFill="1"/>
    <xf numFmtId="0" fontId="0" fillId="2" borderId="1" xfId="0" applyFont="1" applyFill="1" applyBorder="1" applyAlignment="1">
      <alignment horizontal="center" vertical="center"/>
    </xf>
    <xf numFmtId="0" fontId="0" fillId="2" borderId="1" xfId="0" quotePrefix="1" applyFill="1" applyBorder="1" applyAlignment="1">
      <alignment vertical="center" wrapText="1"/>
    </xf>
    <xf numFmtId="0" fontId="0" fillId="2" borderId="0" xfId="0" applyFont="1" applyFill="1"/>
    <xf numFmtId="0" fontId="0" fillId="2" borderId="1" xfId="0" quotePrefix="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0" fillId="0" borderId="0" xfId="0" applyFill="1" applyProtection="1"/>
    <xf numFmtId="0" fontId="5" fillId="0" borderId="9"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0" xfId="0" applyFont="1"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Border="1" applyAlignment="1" applyProtection="1">
      <alignment vertical="center"/>
    </xf>
    <xf numFmtId="0" fontId="5" fillId="0" borderId="0" xfId="0" applyFont="1" applyFill="1" applyAlignment="1" applyProtection="1">
      <alignment horizontal="center"/>
    </xf>
    <xf numFmtId="0" fontId="5" fillId="0" borderId="0" xfId="0" applyFont="1" applyFill="1" applyBorder="1" applyAlignment="1" applyProtection="1">
      <alignment horizontal="center"/>
    </xf>
    <xf numFmtId="0" fontId="5" fillId="0" borderId="19" xfId="0" applyFont="1" applyFill="1" applyBorder="1" applyAlignment="1" applyProtection="1">
      <alignment horizontal="center"/>
    </xf>
    <xf numFmtId="0" fontId="5" fillId="0" borderId="7" xfId="0" applyFont="1" applyFill="1" applyBorder="1" applyAlignment="1" applyProtection="1">
      <alignment horizontal="center"/>
    </xf>
    <xf numFmtId="0" fontId="5" fillId="0" borderId="6" xfId="0" applyFont="1" applyFill="1" applyBorder="1" applyAlignment="1" applyProtection="1">
      <alignment horizontal="left" vertical="center"/>
    </xf>
    <xf numFmtId="0" fontId="5" fillId="0" borderId="0" xfId="0" applyFont="1" applyFill="1" applyAlignment="1" applyProtection="1">
      <alignment horizontal="left" vertical="center"/>
    </xf>
    <xf numFmtId="0" fontId="5" fillId="2" borderId="0" xfId="0" applyFont="1" applyFill="1" applyAlignment="1" applyProtection="1">
      <alignment horizontal="left" vertical="center"/>
    </xf>
    <xf numFmtId="0" fontId="5" fillId="0" borderId="0" xfId="0" applyFont="1" applyFill="1" applyBorder="1" applyAlignment="1" applyProtection="1">
      <alignment horizontal="left" vertical="center"/>
    </xf>
    <xf numFmtId="0" fontId="0" fillId="0" borderId="20" xfId="0" applyFill="1" applyBorder="1" applyAlignment="1" applyProtection="1">
      <alignment vertical="center" wrapText="1"/>
    </xf>
    <xf numFmtId="0" fontId="0" fillId="0" borderId="21" xfId="0" applyFill="1" applyBorder="1" applyAlignment="1" applyProtection="1">
      <alignment vertical="center" wrapText="1"/>
    </xf>
    <xf numFmtId="0" fontId="9" fillId="2" borderId="22" xfId="0" applyNumberFormat="1" applyFont="1" applyFill="1" applyBorder="1" applyAlignment="1" applyProtection="1">
      <alignment horizontal="center" vertical="center" wrapText="1"/>
      <protection locked="0"/>
    </xf>
    <xf numFmtId="0" fontId="10" fillId="0" borderId="23" xfId="0" applyFont="1" applyFill="1" applyBorder="1" applyAlignment="1" applyProtection="1">
      <alignment horizontal="center" vertical="center"/>
    </xf>
    <xf numFmtId="0" fontId="10" fillId="0" borderId="24"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0" fillId="2" borderId="26" xfId="0"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0" fillId="2" borderId="0" xfId="0" applyFill="1" applyBorder="1" applyAlignment="1" applyProtection="1">
      <alignment horizontal="center" vertical="center"/>
    </xf>
    <xf numFmtId="0" fontId="0" fillId="0" borderId="28" xfId="0" applyFill="1" applyBorder="1" applyAlignment="1" applyProtection="1">
      <alignment vertical="center" wrapText="1"/>
    </xf>
    <xf numFmtId="0" fontId="0" fillId="0" borderId="24" xfId="0" applyFill="1" applyBorder="1" applyAlignment="1" applyProtection="1">
      <alignment vertical="center" wrapText="1"/>
    </xf>
    <xf numFmtId="0" fontId="10" fillId="2" borderId="1"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xf>
    <xf numFmtId="0" fontId="0" fillId="2" borderId="30" xfId="0" applyFill="1" applyBorder="1" applyAlignment="1" applyProtection="1">
      <alignment horizontal="center" vertical="center"/>
    </xf>
    <xf numFmtId="0" fontId="10" fillId="0" borderId="31" xfId="0" applyFont="1" applyFill="1" applyBorder="1" applyAlignment="1" applyProtection="1">
      <alignment horizontal="center" vertical="center"/>
    </xf>
    <xf numFmtId="0" fontId="10" fillId="0" borderId="1" xfId="0" applyFont="1" applyFill="1" applyBorder="1" applyAlignment="1" applyProtection="1">
      <alignment horizontal="center" vertical="center" wrapText="1"/>
    </xf>
    <xf numFmtId="0" fontId="0" fillId="0" borderId="32" xfId="0" applyFill="1" applyBorder="1" applyAlignment="1" applyProtection="1">
      <alignment vertical="center" wrapText="1"/>
    </xf>
    <xf numFmtId="0" fontId="0" fillId="0" borderId="33" xfId="0" applyFill="1" applyBorder="1" applyAlignment="1" applyProtection="1">
      <alignment vertical="center" wrapText="1"/>
    </xf>
    <xf numFmtId="0" fontId="10" fillId="0" borderId="35" xfId="0" applyFont="1" applyFill="1" applyBorder="1" applyAlignment="1" applyProtection="1">
      <alignment horizontal="center" vertical="center"/>
    </xf>
    <xf numFmtId="0" fontId="10" fillId="0" borderId="33" xfId="0" applyFont="1" applyFill="1" applyBorder="1" applyAlignment="1" applyProtection="1">
      <alignment horizontal="center" vertical="center"/>
    </xf>
    <xf numFmtId="0" fontId="10" fillId="0" borderId="36" xfId="0" applyFont="1" applyFill="1" applyBorder="1" applyAlignment="1" applyProtection="1">
      <alignment horizontal="center" vertical="center"/>
    </xf>
    <xf numFmtId="0" fontId="10" fillId="0" borderId="37" xfId="0" applyFont="1" applyFill="1" applyBorder="1" applyAlignment="1" applyProtection="1">
      <alignment horizontal="center" vertical="center"/>
    </xf>
    <xf numFmtId="0" fontId="0" fillId="2" borderId="38" xfId="0"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6" fillId="2" borderId="0" xfId="0" applyFont="1" applyFill="1"/>
    <xf numFmtId="0" fontId="6" fillId="0" borderId="0" xfId="0" applyFont="1" applyFill="1"/>
    <xf numFmtId="0" fontId="0" fillId="0" borderId="0" xfId="0" applyFill="1"/>
    <xf numFmtId="0" fontId="6" fillId="2" borderId="0" xfId="0" applyFont="1" applyFill="1" applyAlignment="1"/>
    <xf numFmtId="0" fontId="6" fillId="0" borderId="0" xfId="0" applyFont="1" applyFill="1" applyAlignment="1"/>
    <xf numFmtId="0" fontId="0" fillId="0" borderId="0" xfId="0" applyFill="1" applyAlignment="1"/>
    <xf numFmtId="0" fontId="5" fillId="2" borderId="0" xfId="0" applyFont="1" applyFill="1" applyAlignment="1"/>
    <xf numFmtId="0" fontId="0" fillId="0" borderId="1" xfId="0" applyFill="1" applyBorder="1" applyAlignment="1" applyProtection="1">
      <protection locked="0"/>
    </xf>
    <xf numFmtId="0" fontId="0" fillId="2" borderId="0" xfId="0" applyFill="1" applyAlignment="1" applyProtection="1">
      <alignment vertical="top" wrapText="1"/>
    </xf>
    <xf numFmtId="0" fontId="0" fillId="2" borderId="0" xfId="0" applyFill="1" applyAlignment="1">
      <alignment wrapText="1"/>
    </xf>
    <xf numFmtId="0" fontId="5" fillId="2" borderId="0" xfId="0" applyFont="1" applyFill="1" applyAlignment="1" applyProtection="1"/>
    <xf numFmtId="0" fontId="0" fillId="2" borderId="0" xfId="0" applyFill="1" applyAlignment="1" applyProtection="1">
      <alignment vertical="top"/>
    </xf>
    <xf numFmtId="0" fontId="0" fillId="2" borderId="0" xfId="0" applyFill="1" applyAlignment="1" applyProtection="1">
      <alignment vertical="center" wrapText="1"/>
    </xf>
    <xf numFmtId="0" fontId="5" fillId="2" borderId="0" xfId="0" applyFont="1" applyFill="1" applyAlignment="1" applyProtection="1">
      <alignment vertical="center"/>
    </xf>
    <xf numFmtId="0" fontId="0" fillId="2" borderId="0" xfId="0" applyFill="1" applyAlignment="1" applyProtection="1">
      <alignment horizontal="left" vertical="top" wrapText="1"/>
    </xf>
    <xf numFmtId="0" fontId="0" fillId="3" borderId="0" xfId="0" applyFill="1" applyAlignment="1">
      <alignment horizontal="center" vertical="center"/>
    </xf>
    <xf numFmtId="0" fontId="0" fillId="3" borderId="0" xfId="0" applyFill="1"/>
    <xf numFmtId="0" fontId="0" fillId="2" borderId="0" xfId="0" applyFill="1" applyAlignment="1">
      <alignment vertical="top" wrapText="1"/>
    </xf>
    <xf numFmtId="0" fontId="3" fillId="0" borderId="0" xfId="0" applyFont="1" applyAlignment="1">
      <alignment horizontal="right"/>
    </xf>
    <xf numFmtId="0" fontId="12" fillId="2" borderId="0" xfId="0" applyFont="1" applyFill="1" applyAlignment="1"/>
    <xf numFmtId="0" fontId="5" fillId="5" borderId="0" xfId="0" applyFont="1" applyFill="1" applyAlignment="1">
      <alignment horizontal="center"/>
    </xf>
    <xf numFmtId="0" fontId="5" fillId="5" borderId="0" xfId="0" applyFont="1" applyFill="1"/>
    <xf numFmtId="0" fontId="0" fillId="5" borderId="0" xfId="0" applyFill="1"/>
    <xf numFmtId="0" fontId="0" fillId="0" borderId="20" xfId="0" applyFill="1" applyBorder="1" applyProtection="1">
      <protection locked="0"/>
    </xf>
    <xf numFmtId="0" fontId="0" fillId="0" borderId="40" xfId="0" applyFill="1" applyBorder="1" applyAlignment="1" applyProtection="1">
      <alignment horizontal="center"/>
      <protection locked="0"/>
    </xf>
    <xf numFmtId="1" fontId="0" fillId="0" borderId="40" xfId="0" applyNumberFormat="1" applyFill="1" applyBorder="1" applyAlignment="1" applyProtection="1">
      <alignment horizontal="center"/>
      <protection locked="0"/>
    </xf>
    <xf numFmtId="0" fontId="0" fillId="6" borderId="40" xfId="0" applyFill="1" applyBorder="1" applyAlignment="1">
      <alignment horizontal="center"/>
    </xf>
    <xf numFmtId="0" fontId="0" fillId="7" borderId="40" xfId="0" applyFill="1" applyBorder="1" applyAlignment="1">
      <alignment horizontal="center"/>
    </xf>
    <xf numFmtId="0" fontId="0" fillId="8" borderId="40" xfId="0" applyFill="1" applyBorder="1" applyAlignment="1">
      <alignment horizontal="center"/>
    </xf>
    <xf numFmtId="0" fontId="0" fillId="9" borderId="40" xfId="0" applyFill="1" applyBorder="1" applyAlignment="1">
      <alignment horizontal="center"/>
    </xf>
    <xf numFmtId="0" fontId="0" fillId="10" borderId="40" xfId="0" applyFill="1" applyBorder="1" applyAlignment="1">
      <alignment horizontal="center"/>
    </xf>
    <xf numFmtId="0" fontId="0" fillId="10" borderId="27" xfId="0" applyFill="1" applyBorder="1" applyAlignment="1">
      <alignment horizontal="center"/>
    </xf>
    <xf numFmtId="1" fontId="0" fillId="5" borderId="40" xfId="0" applyNumberFormat="1" applyFill="1" applyBorder="1" applyAlignment="1">
      <alignment horizontal="center"/>
    </xf>
    <xf numFmtId="0" fontId="0" fillId="0" borderId="28" xfId="0" applyFill="1" applyBorder="1" applyProtection="1">
      <protection locked="0"/>
    </xf>
    <xf numFmtId="0" fontId="0" fillId="0" borderId="1" xfId="0" applyFill="1" applyBorder="1" applyAlignment="1" applyProtection="1">
      <alignment horizontal="center"/>
      <protection locked="0"/>
    </xf>
    <xf numFmtId="1" fontId="0" fillId="0" borderId="1" xfId="0" applyNumberFormat="1" applyFill="1" applyBorder="1" applyAlignment="1" applyProtection="1">
      <alignment horizontal="center"/>
      <protection locked="0"/>
    </xf>
    <xf numFmtId="0" fontId="0" fillId="6" borderId="1" xfId="0" applyFill="1" applyBorder="1" applyAlignment="1">
      <alignment horizontal="center"/>
    </xf>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0" borderId="31" xfId="0" applyFill="1" applyBorder="1" applyAlignment="1">
      <alignment horizontal="center"/>
    </xf>
    <xf numFmtId="1" fontId="0" fillId="5" borderId="1" xfId="0" applyNumberFormat="1" applyFill="1" applyBorder="1" applyAlignment="1">
      <alignment horizontal="center"/>
    </xf>
    <xf numFmtId="1" fontId="0" fillId="5" borderId="24" xfId="0" applyNumberFormat="1" applyFill="1" applyBorder="1" applyAlignment="1">
      <alignment horizontal="center"/>
    </xf>
    <xf numFmtId="0" fontId="0" fillId="0" borderId="32" xfId="0" applyFill="1" applyBorder="1" applyProtection="1">
      <protection locked="0"/>
    </xf>
    <xf numFmtId="0" fontId="0" fillId="0" borderId="36" xfId="0" applyFill="1" applyBorder="1" applyAlignment="1" applyProtection="1">
      <alignment horizontal="center"/>
      <protection locked="0"/>
    </xf>
    <xf numFmtId="1" fontId="0" fillId="0" borderId="36" xfId="0" applyNumberFormat="1" applyFill="1" applyBorder="1" applyAlignment="1" applyProtection="1">
      <alignment horizontal="center"/>
      <protection locked="0"/>
    </xf>
    <xf numFmtId="0" fontId="0" fillId="6" borderId="36" xfId="0" applyFill="1" applyBorder="1" applyAlignment="1">
      <alignment horizontal="center"/>
    </xf>
    <xf numFmtId="0" fontId="0" fillId="7" borderId="36" xfId="0" applyFill="1" applyBorder="1" applyAlignment="1">
      <alignment horizontal="center"/>
    </xf>
    <xf numFmtId="0" fontId="0" fillId="8" borderId="36" xfId="0" applyFill="1" applyBorder="1" applyAlignment="1">
      <alignment horizontal="center"/>
    </xf>
    <xf numFmtId="0" fontId="0" fillId="9" borderId="36" xfId="0" applyFill="1" applyBorder="1" applyAlignment="1">
      <alignment horizontal="center"/>
    </xf>
    <xf numFmtId="0" fontId="0" fillId="10" borderId="36" xfId="0" applyFill="1" applyBorder="1" applyAlignment="1">
      <alignment horizontal="center"/>
    </xf>
    <xf numFmtId="0" fontId="0" fillId="10" borderId="39" xfId="0" applyFill="1" applyBorder="1" applyAlignment="1">
      <alignment horizontal="center"/>
    </xf>
    <xf numFmtId="1" fontId="0" fillId="5" borderId="36" xfId="0" applyNumberFormat="1" applyFill="1" applyBorder="1" applyAlignment="1">
      <alignment horizontal="center"/>
    </xf>
    <xf numFmtId="1" fontId="0" fillId="5" borderId="33" xfId="0" applyNumberFormat="1" applyFill="1" applyBorder="1" applyAlignment="1">
      <alignment horizontal="center"/>
    </xf>
    <xf numFmtId="0" fontId="0" fillId="5" borderId="0" xfId="0" applyFill="1" applyAlignment="1">
      <alignment horizontal="center"/>
    </xf>
    <xf numFmtId="0" fontId="2" fillId="2" borderId="0" xfId="0" applyFont="1" applyFill="1" applyAlignment="1" applyProtection="1">
      <alignment wrapText="1"/>
    </xf>
    <xf numFmtId="0" fontId="8" fillId="4" borderId="31" xfId="0" applyFont="1" applyFill="1" applyBorder="1" applyAlignment="1">
      <alignment vertical="center"/>
    </xf>
    <xf numFmtId="0" fontId="0" fillId="2" borderId="31" xfId="0" applyFill="1" applyBorder="1"/>
    <xf numFmtId="0" fontId="10" fillId="0" borderId="34" xfId="0" applyFont="1" applyFill="1" applyBorder="1" applyAlignment="1" applyProtection="1">
      <alignment horizontal="center" vertical="center"/>
    </xf>
    <xf numFmtId="0" fontId="10" fillId="0" borderId="23" xfId="0" applyFont="1" applyFill="1" applyBorder="1" applyAlignment="1" applyProtection="1">
      <alignment horizontal="center" vertical="center" wrapText="1"/>
    </xf>
    <xf numFmtId="0" fontId="0" fillId="2" borderId="0" xfId="0" applyFill="1" applyAlignment="1" applyProtection="1">
      <alignment wrapText="1"/>
    </xf>
    <xf numFmtId="0" fontId="0" fillId="2" borderId="0" xfId="0" applyFill="1" applyAlignment="1">
      <alignment vertical="center" wrapText="1"/>
    </xf>
    <xf numFmtId="0" fontId="0" fillId="2" borderId="0" xfId="0" applyFill="1" applyAlignment="1" applyProtection="1">
      <alignment wrapText="1"/>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4" fillId="4" borderId="15" xfId="0" applyFont="1" applyFill="1" applyBorder="1" applyAlignment="1">
      <alignment horizontal="center" vertical="center"/>
    </xf>
    <xf numFmtId="0" fontId="5" fillId="0" borderId="18"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0" fillId="2" borderId="0" xfId="0" applyFill="1" applyAlignment="1" applyProtection="1">
      <alignment vertical="top" wrapText="1"/>
    </xf>
    <xf numFmtId="0" fontId="0" fillId="2" borderId="0" xfId="0" applyFill="1" applyAlignment="1" applyProtection="1">
      <alignment wrapText="1"/>
    </xf>
    <xf numFmtId="0" fontId="0" fillId="2" borderId="0" xfId="0" applyFill="1" applyAlignment="1">
      <alignment horizontal="left" vertical="top" wrapText="1"/>
    </xf>
    <xf numFmtId="0" fontId="0" fillId="2" borderId="0" xfId="0" applyFill="1" applyAlignment="1">
      <alignment vertical="top" wrapText="1"/>
    </xf>
    <xf numFmtId="0" fontId="0" fillId="2" borderId="0" xfId="0" applyFill="1" applyAlignment="1">
      <alignment wrapText="1"/>
    </xf>
    <xf numFmtId="0" fontId="0" fillId="0" borderId="0" xfId="0" applyFill="1" applyAlignment="1">
      <alignment horizontal="center" vertical="center" textRotation="90"/>
    </xf>
    <xf numFmtId="0" fontId="0" fillId="0" borderId="0" xfId="0" applyFill="1" applyAlignment="1">
      <alignment horizontal="center" vertical="center" wrapText="1"/>
    </xf>
  </cellXfs>
  <cellStyles count="2">
    <cellStyle name="Normal" xfId="0" builtinId="0"/>
    <cellStyle name="Percent" xfId="1" builtinId="5"/>
  </cellStyles>
  <dxfs count="4">
    <dxf>
      <fill>
        <patternFill>
          <bgColor theme="5"/>
        </patternFill>
      </fill>
    </dxf>
    <dxf>
      <fill>
        <patternFill>
          <bgColor rgb="FFFFFF66"/>
        </patternFill>
      </fill>
    </dxf>
    <dxf>
      <fill>
        <patternFill>
          <bgColor theme="6"/>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ubbleChart>
        <c:varyColors val="0"/>
        <c:ser>
          <c:idx val="0"/>
          <c:order val="0"/>
          <c:tx>
            <c:strRef>
              <c:f>MapNums!$B$36</c:f>
              <c:strCache>
                <c:ptCount val="1"/>
              </c:strCache>
            </c:strRef>
          </c:tx>
          <c:invertIfNegative val="0"/>
          <c:xVal>
            <c:strRef>
              <c:f>[2]MapNums!$C$36</c:f>
              <c:strCache>
                <c:ptCount val="1"/>
              </c:strCache>
            </c:strRef>
          </c:xVal>
          <c:yVal>
            <c:numRef>
              <c:f>MapNums!$D$36</c:f>
              <c:numCache>
                <c:formatCode>0</c:formatCode>
                <c:ptCount val="1"/>
                <c:pt idx="0">
                  <c:v>0</c:v>
                </c:pt>
              </c:numCache>
            </c:numRef>
          </c:yVal>
          <c:bubbleSize>
            <c:numRef>
              <c:f>MapNums!$E$36</c:f>
              <c:numCache>
                <c:formatCode>0</c:formatCode>
                <c:ptCount val="1"/>
                <c:pt idx="0">
                  <c:v>0</c:v>
                </c:pt>
              </c:numCache>
            </c:numRef>
          </c:bubbleSize>
          <c:bubble3D val="1"/>
          <c:extLst>
            <c:ext xmlns:c16="http://schemas.microsoft.com/office/drawing/2014/chart" uri="{C3380CC4-5D6E-409C-BE32-E72D297353CC}">
              <c16:uniqueId val="{00000000-7EE8-4E14-9F91-19247EA8A9F7}"/>
            </c:ext>
          </c:extLst>
        </c:ser>
        <c:ser>
          <c:idx val="1"/>
          <c:order val="1"/>
          <c:tx>
            <c:strRef>
              <c:f>MapNums!$B$35</c:f>
              <c:strCache>
                <c:ptCount val="1"/>
              </c:strCache>
            </c:strRef>
          </c:tx>
          <c:spPr>
            <a:ln w="25400">
              <a:noFill/>
            </a:ln>
          </c:spPr>
          <c:invertIfNegative val="0"/>
          <c:xVal>
            <c:strRef>
              <c:f>[2]MapNums!$C$35</c:f>
              <c:strCache>
                <c:ptCount val="1"/>
              </c:strCache>
            </c:strRef>
          </c:xVal>
          <c:yVal>
            <c:numRef>
              <c:f>MapNums!$D$35</c:f>
              <c:numCache>
                <c:formatCode>0</c:formatCode>
                <c:ptCount val="1"/>
                <c:pt idx="0">
                  <c:v>0</c:v>
                </c:pt>
              </c:numCache>
            </c:numRef>
          </c:yVal>
          <c:bubbleSize>
            <c:numRef>
              <c:f>MapNums!$E$35</c:f>
              <c:numCache>
                <c:formatCode>0</c:formatCode>
                <c:ptCount val="1"/>
                <c:pt idx="0">
                  <c:v>0</c:v>
                </c:pt>
              </c:numCache>
            </c:numRef>
          </c:bubbleSize>
          <c:bubble3D val="1"/>
          <c:extLst>
            <c:ext xmlns:c16="http://schemas.microsoft.com/office/drawing/2014/chart" uri="{C3380CC4-5D6E-409C-BE32-E72D297353CC}">
              <c16:uniqueId val="{00000001-7EE8-4E14-9F91-19247EA8A9F7}"/>
            </c:ext>
          </c:extLst>
        </c:ser>
        <c:ser>
          <c:idx val="2"/>
          <c:order val="2"/>
          <c:tx>
            <c:strRef>
              <c:f>MapNums!$B$34</c:f>
              <c:strCache>
                <c:ptCount val="1"/>
              </c:strCache>
            </c:strRef>
          </c:tx>
          <c:spPr>
            <a:ln w="25400">
              <a:noFill/>
            </a:ln>
          </c:spPr>
          <c:invertIfNegative val="0"/>
          <c:xVal>
            <c:strRef>
              <c:f>[2]MapNums!$C$34</c:f>
              <c:strCache>
                <c:ptCount val="1"/>
              </c:strCache>
            </c:strRef>
          </c:xVal>
          <c:yVal>
            <c:numRef>
              <c:f>MapNums!$D$34</c:f>
              <c:numCache>
                <c:formatCode>0</c:formatCode>
                <c:ptCount val="1"/>
                <c:pt idx="0">
                  <c:v>0</c:v>
                </c:pt>
              </c:numCache>
            </c:numRef>
          </c:yVal>
          <c:bubbleSize>
            <c:numRef>
              <c:f>MapNums!$E$34</c:f>
              <c:numCache>
                <c:formatCode>0</c:formatCode>
                <c:ptCount val="1"/>
                <c:pt idx="0">
                  <c:v>0</c:v>
                </c:pt>
              </c:numCache>
            </c:numRef>
          </c:bubbleSize>
          <c:bubble3D val="1"/>
          <c:extLst>
            <c:ext xmlns:c16="http://schemas.microsoft.com/office/drawing/2014/chart" uri="{C3380CC4-5D6E-409C-BE32-E72D297353CC}">
              <c16:uniqueId val="{00000002-7EE8-4E14-9F91-19247EA8A9F7}"/>
            </c:ext>
          </c:extLst>
        </c:ser>
        <c:ser>
          <c:idx val="3"/>
          <c:order val="3"/>
          <c:tx>
            <c:strRef>
              <c:f>MapNums!$B$33</c:f>
              <c:strCache>
                <c:ptCount val="1"/>
                <c:pt idx="0">
                  <c:v>Public Events, Concerts, Athletics, other</c:v>
                </c:pt>
              </c:strCache>
            </c:strRef>
          </c:tx>
          <c:spPr>
            <a:ln w="25400">
              <a:noFill/>
            </a:ln>
          </c:spPr>
          <c:invertIfNegative val="0"/>
          <c:xVal>
            <c:strRef>
              <c:f>[2]MapNums!$C$33</c:f>
              <c:strCache>
                <c:ptCount val="1"/>
              </c:strCache>
            </c:strRef>
          </c:xVal>
          <c:yVal>
            <c:numRef>
              <c:f>MapNums!$D$33</c:f>
              <c:numCache>
                <c:formatCode>0</c:formatCode>
                <c:ptCount val="1"/>
                <c:pt idx="0">
                  <c:v>25</c:v>
                </c:pt>
              </c:numCache>
            </c:numRef>
          </c:yVal>
          <c:bubbleSize>
            <c:numRef>
              <c:f>MapNums!$E$33</c:f>
              <c:numCache>
                <c:formatCode>0</c:formatCode>
                <c:ptCount val="1"/>
                <c:pt idx="0">
                  <c:v>27.083333333333339</c:v>
                </c:pt>
              </c:numCache>
            </c:numRef>
          </c:bubbleSize>
          <c:bubble3D val="1"/>
          <c:extLst>
            <c:ext xmlns:c16="http://schemas.microsoft.com/office/drawing/2014/chart" uri="{C3380CC4-5D6E-409C-BE32-E72D297353CC}">
              <c16:uniqueId val="{00000003-7EE8-4E14-9F91-19247EA8A9F7}"/>
            </c:ext>
          </c:extLst>
        </c:ser>
        <c:ser>
          <c:idx val="4"/>
          <c:order val="4"/>
          <c:tx>
            <c:strRef>
              <c:f>MapNums!$B$32</c:f>
              <c:strCache>
                <c:ptCount val="1"/>
                <c:pt idx="0">
                  <c:v>Public Health Capability</c:v>
                </c:pt>
              </c:strCache>
            </c:strRef>
          </c:tx>
          <c:spPr>
            <a:ln w="25400">
              <a:noFill/>
            </a:ln>
          </c:spPr>
          <c:invertIfNegative val="0"/>
          <c:xVal>
            <c:strRef>
              <c:f>[2]MapNums!$C$32</c:f>
              <c:strCache>
                <c:ptCount val="1"/>
              </c:strCache>
            </c:strRef>
          </c:xVal>
          <c:yVal>
            <c:numRef>
              <c:f>MapNums!$D$32</c:f>
              <c:numCache>
                <c:formatCode>0</c:formatCode>
                <c:ptCount val="1"/>
                <c:pt idx="0">
                  <c:v>55</c:v>
                </c:pt>
              </c:numCache>
            </c:numRef>
          </c:yVal>
          <c:bubbleSize>
            <c:numRef>
              <c:f>MapNums!$E$32</c:f>
              <c:numCache>
                <c:formatCode>0</c:formatCode>
                <c:ptCount val="1"/>
                <c:pt idx="0">
                  <c:v>73.333333333333329</c:v>
                </c:pt>
              </c:numCache>
            </c:numRef>
          </c:bubbleSize>
          <c:bubble3D val="1"/>
          <c:extLst>
            <c:ext xmlns:c16="http://schemas.microsoft.com/office/drawing/2014/chart" uri="{C3380CC4-5D6E-409C-BE32-E72D297353CC}">
              <c16:uniqueId val="{00000004-7EE8-4E14-9F91-19247EA8A9F7}"/>
            </c:ext>
          </c:extLst>
        </c:ser>
        <c:ser>
          <c:idx val="5"/>
          <c:order val="5"/>
          <c:tx>
            <c:strRef>
              <c:f>MapNums!$B$31</c:f>
              <c:strCache>
                <c:ptCount val="1"/>
                <c:pt idx="0">
                  <c:v>Vulnerable populations (aged, disabled, etc.)</c:v>
                </c:pt>
              </c:strCache>
            </c:strRef>
          </c:tx>
          <c:spPr>
            <a:ln w="25400">
              <a:noFill/>
            </a:ln>
          </c:spPr>
          <c:invertIfNegative val="0"/>
          <c:xVal>
            <c:strRef>
              <c:f>[2]MapNums!$C$31</c:f>
              <c:strCache>
                <c:ptCount val="1"/>
              </c:strCache>
            </c:strRef>
          </c:xVal>
          <c:yVal>
            <c:numRef>
              <c:f>MapNums!$D$31</c:f>
              <c:numCache>
                <c:formatCode>0</c:formatCode>
                <c:ptCount val="1"/>
                <c:pt idx="0">
                  <c:v>50</c:v>
                </c:pt>
              </c:numCache>
            </c:numRef>
          </c:yVal>
          <c:bubbleSize>
            <c:numRef>
              <c:f>MapNums!$E$31</c:f>
              <c:numCache>
                <c:formatCode>0</c:formatCode>
                <c:ptCount val="1"/>
                <c:pt idx="0">
                  <c:v>54.166666666666679</c:v>
                </c:pt>
              </c:numCache>
            </c:numRef>
          </c:bubbleSize>
          <c:bubble3D val="1"/>
          <c:extLst>
            <c:ext xmlns:c16="http://schemas.microsoft.com/office/drawing/2014/chart" uri="{C3380CC4-5D6E-409C-BE32-E72D297353CC}">
              <c16:uniqueId val="{00000005-7EE8-4E14-9F91-19247EA8A9F7}"/>
            </c:ext>
          </c:extLst>
        </c:ser>
        <c:ser>
          <c:idx val="6"/>
          <c:order val="6"/>
          <c:tx>
            <c:strRef>
              <c:f>MapNums!$B$30</c:f>
              <c:strCache>
                <c:ptCount val="1"/>
                <c:pt idx="0">
                  <c:v>Employees in contact with students or community on daily basis</c:v>
                </c:pt>
              </c:strCache>
            </c:strRef>
          </c:tx>
          <c:spPr>
            <a:ln w="25400">
              <a:noFill/>
            </a:ln>
          </c:spPr>
          <c:invertIfNegative val="0"/>
          <c:xVal>
            <c:strRef>
              <c:f>[2]MapNums!$C$30</c:f>
              <c:strCache>
                <c:ptCount val="1"/>
              </c:strCache>
            </c:strRef>
          </c:xVal>
          <c:yVal>
            <c:numRef>
              <c:f>MapNums!$D$30</c:f>
              <c:numCache>
                <c:formatCode>0</c:formatCode>
                <c:ptCount val="1"/>
                <c:pt idx="0">
                  <c:v>25</c:v>
                </c:pt>
              </c:numCache>
            </c:numRef>
          </c:yVal>
          <c:bubbleSize>
            <c:numRef>
              <c:f>MapNums!$E$30</c:f>
              <c:numCache>
                <c:formatCode>0</c:formatCode>
                <c:ptCount val="1"/>
                <c:pt idx="0">
                  <c:v>6.25</c:v>
                </c:pt>
              </c:numCache>
            </c:numRef>
          </c:bubbleSize>
          <c:bubble3D val="1"/>
          <c:extLst>
            <c:ext xmlns:c16="http://schemas.microsoft.com/office/drawing/2014/chart" uri="{C3380CC4-5D6E-409C-BE32-E72D297353CC}">
              <c16:uniqueId val="{00000006-7EE8-4E14-9F91-19247EA8A9F7}"/>
            </c:ext>
          </c:extLst>
        </c:ser>
        <c:ser>
          <c:idx val="7"/>
          <c:order val="7"/>
          <c:tx>
            <c:strRef>
              <c:f>MapNums!$B$29</c:f>
              <c:strCache>
                <c:ptCount val="1"/>
                <c:pt idx="0">
                  <c:v>Prolonged close contact (&gt;10min,&lt;6 feet) </c:v>
                </c:pt>
              </c:strCache>
            </c:strRef>
          </c:tx>
          <c:spPr>
            <a:ln w="25400">
              <a:noFill/>
            </a:ln>
          </c:spPr>
          <c:invertIfNegative val="0"/>
          <c:dLbls>
            <c:spPr>
              <a:noFill/>
              <a:ln>
                <a:noFill/>
              </a:ln>
              <a:effectLst/>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[2]MapNums!$C$29</c:f>
              <c:strCache>
                <c:ptCount val="1"/>
              </c:strCache>
            </c:strRef>
          </c:xVal>
          <c:yVal>
            <c:numRef>
              <c:f>MapNums!$D$29</c:f>
              <c:numCache>
                <c:formatCode>0</c:formatCode>
                <c:ptCount val="1"/>
                <c:pt idx="0">
                  <c:v>50</c:v>
                </c:pt>
              </c:numCache>
            </c:numRef>
          </c:yVal>
          <c:bubbleSize>
            <c:numRef>
              <c:f>MapNums!$E$29</c:f>
              <c:numCache>
                <c:formatCode>0</c:formatCode>
                <c:ptCount val="1"/>
                <c:pt idx="0">
                  <c:v>16.666666666666664</c:v>
                </c:pt>
              </c:numCache>
            </c:numRef>
          </c:bubbleSize>
          <c:bubble3D val="1"/>
          <c:extLst>
            <c:ext xmlns:c16="http://schemas.microsoft.com/office/drawing/2014/chart" uri="{C3380CC4-5D6E-409C-BE32-E72D297353CC}">
              <c16:uniqueId val="{00000007-7EE8-4E14-9F91-19247EA8A9F7}"/>
            </c:ext>
          </c:extLst>
        </c:ser>
        <c:ser>
          <c:idx val="8"/>
          <c:order val="8"/>
          <c:tx>
            <c:strRef>
              <c:f>MapNums!$B$28</c:f>
              <c:strCache>
                <c:ptCount val="1"/>
                <c:pt idx="0">
                  <c:v>High-touch surfaces</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[2]MapNums!$C$28</c:f>
              <c:strCache>
                <c:ptCount val="1"/>
              </c:strCache>
            </c:strRef>
          </c:xVal>
          <c:yVal>
            <c:numRef>
              <c:f>MapNums!$D$28</c:f>
              <c:numCache>
                <c:formatCode>0</c:formatCode>
                <c:ptCount val="1"/>
                <c:pt idx="0">
                  <c:v>25</c:v>
                </c:pt>
              </c:numCache>
            </c:numRef>
          </c:yVal>
          <c:bubbleSize>
            <c:numRef>
              <c:f>MapNums!$E$28</c:f>
              <c:numCache>
                <c:formatCode>0</c:formatCode>
                <c:ptCount val="1"/>
                <c:pt idx="0">
                  <c:v>4.1666666666666661</c:v>
                </c:pt>
              </c:numCache>
            </c:numRef>
          </c:bubbleSize>
          <c:bubble3D val="1"/>
          <c:extLst>
            <c:ext xmlns:c16="http://schemas.microsoft.com/office/drawing/2014/chart" uri="{C3380CC4-5D6E-409C-BE32-E72D297353CC}">
              <c16:uniqueId val="{00000009-7EE8-4E14-9F91-19247EA8A9F7}"/>
            </c:ext>
          </c:extLst>
        </c:ser>
        <c:ser>
          <c:idx val="9"/>
          <c:order val="9"/>
          <c:tx>
            <c:strRef>
              <c:f>MapNums!$B$27</c:f>
              <c:strCache>
                <c:ptCount val="1"/>
                <c:pt idx="0">
                  <c:v>Handling and Transferring of goods</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[2]MapNums!$C$27</c:f>
              <c:strCache>
                <c:ptCount val="1"/>
              </c:strCache>
            </c:strRef>
          </c:xVal>
          <c:yVal>
            <c:numRef>
              <c:f>MapNums!$D$27</c:f>
              <c:numCache>
                <c:formatCode>0</c:formatCode>
                <c:ptCount val="1"/>
                <c:pt idx="0">
                  <c:v>25</c:v>
                </c:pt>
              </c:numCache>
            </c:numRef>
          </c:yVal>
          <c:bubbleSize>
            <c:numRef>
              <c:f>MapNums!$E$27</c:f>
              <c:numCache>
                <c:formatCode>0</c:formatCode>
                <c:ptCount val="1"/>
                <c:pt idx="0">
                  <c:v>5.2083333333333321</c:v>
                </c:pt>
              </c:numCache>
            </c:numRef>
          </c:bubbleSize>
          <c:bubble3D val="1"/>
          <c:extLst>
            <c:ext xmlns:c16="http://schemas.microsoft.com/office/drawing/2014/chart" uri="{C3380CC4-5D6E-409C-BE32-E72D297353CC}">
              <c16:uniqueId val="{0000000B-7EE8-4E14-9F91-19247EA8A9F7}"/>
            </c:ext>
          </c:extLst>
        </c:ser>
        <c:ser>
          <c:idx val="10"/>
          <c:order val="10"/>
          <c:tx>
            <c:strRef>
              <c:f>MapNums!$B$26</c:f>
              <c:strCache>
                <c:ptCount val="1"/>
                <c:pt idx="0">
                  <c:v>International Travel</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[2]MapNums!$C$26</c:f>
              <c:strCache>
                <c:ptCount val="1"/>
              </c:strCache>
            </c:strRef>
          </c:xVal>
          <c:yVal>
            <c:numRef>
              <c:f>MapNums!$D$26</c:f>
              <c:numCache>
                <c:formatCode>0</c:formatCode>
                <c:ptCount val="1"/>
                <c:pt idx="0">
                  <c:v>2.5000000000000022</c:v>
                </c:pt>
              </c:numCache>
            </c:numRef>
          </c:yVal>
          <c:bubbleSize>
            <c:numRef>
              <c:f>MapNums!$E$26</c:f>
              <c:numCache>
                <c:formatCode>0</c:formatCode>
                <c:ptCount val="1"/>
                <c:pt idx="0">
                  <c:v>0.32635416666666706</c:v>
                </c:pt>
              </c:numCache>
            </c:numRef>
          </c:bubbleSize>
          <c:bubble3D val="1"/>
          <c:extLst>
            <c:ext xmlns:c16="http://schemas.microsoft.com/office/drawing/2014/chart" uri="{C3380CC4-5D6E-409C-BE32-E72D297353CC}">
              <c16:uniqueId val="{0000000C-7EE8-4E14-9F91-19247EA8A9F7}"/>
            </c:ext>
          </c:extLst>
        </c:ser>
        <c:ser>
          <c:idx val="11"/>
          <c:order val="11"/>
          <c:tx>
            <c:strRef>
              <c:f>MapNums!$B$25</c:f>
              <c:strCache>
                <c:ptCount val="1"/>
                <c:pt idx="0">
                  <c:v>Domestic Travel</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[2]MapNums!$C$25</c:f>
              <c:strCache>
                <c:ptCount val="1"/>
              </c:strCache>
            </c:strRef>
          </c:xVal>
          <c:yVal>
            <c:numRef>
              <c:f>MapNums!$D$25</c:f>
              <c:numCache>
                <c:formatCode>0</c:formatCode>
                <c:ptCount val="1"/>
                <c:pt idx="0">
                  <c:v>3.7500000000000036</c:v>
                </c:pt>
              </c:numCache>
            </c:numRef>
          </c:yVal>
          <c:bubbleSize>
            <c:numRef>
              <c:f>MapNums!$E$25</c:f>
              <c:numCache>
                <c:formatCode>0</c:formatCode>
                <c:ptCount val="1"/>
                <c:pt idx="0">
                  <c:v>0.2395312500000002</c:v>
                </c:pt>
              </c:numCache>
            </c:numRef>
          </c:bubbleSize>
          <c:bubble3D val="1"/>
          <c:extLst>
            <c:ext xmlns:c16="http://schemas.microsoft.com/office/drawing/2014/chart" uri="{C3380CC4-5D6E-409C-BE32-E72D297353CC}">
              <c16:uniqueId val="{0000000D-7EE8-4E14-9F91-19247EA8A9F7}"/>
            </c:ext>
          </c:extLst>
        </c:ser>
        <c:ser>
          <c:idx val="12"/>
          <c:order val="12"/>
          <c:tx>
            <c:strRef>
              <c:f>MapNums!$B$24</c:f>
              <c:strCache>
                <c:ptCount val="1"/>
                <c:pt idx="0">
                  <c:v>High density of people in classrooms</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[2]MapNums!$C$24</c:f>
              <c:strCache>
                <c:ptCount val="1"/>
              </c:strCache>
            </c:strRef>
          </c:xVal>
          <c:yVal>
            <c:numRef>
              <c:f>MapNums!$D$24</c:f>
              <c:numCache>
                <c:formatCode>0</c:formatCode>
                <c:ptCount val="1"/>
                <c:pt idx="0">
                  <c:v>50</c:v>
                </c:pt>
              </c:numCache>
            </c:numRef>
          </c:yVal>
          <c:bubbleSize>
            <c:numRef>
              <c:f>MapNums!$E$24</c:f>
              <c:numCache>
                <c:formatCode>0</c:formatCode>
                <c:ptCount val="1"/>
                <c:pt idx="0">
                  <c:v>39.166666666666664</c:v>
                </c:pt>
              </c:numCache>
            </c:numRef>
          </c:bubbleSize>
          <c:bubble3D val="1"/>
          <c:extLst>
            <c:ext xmlns:c16="http://schemas.microsoft.com/office/drawing/2014/chart" uri="{C3380CC4-5D6E-409C-BE32-E72D297353CC}">
              <c16:uniqueId val="{0000000E-7EE8-4E14-9F91-19247EA8A9F7}"/>
            </c:ext>
          </c:extLst>
        </c:ser>
        <c:ser>
          <c:idx val="13"/>
          <c:order val="13"/>
          <c:tx>
            <c:strRef>
              <c:f>MapNums!$B$23</c:f>
              <c:strCache>
                <c:ptCount val="1"/>
                <c:pt idx="0">
                  <c:v>High density of people in Public Buildings</c:v>
                </c:pt>
              </c:strCache>
            </c:strRef>
          </c:tx>
          <c:spPr>
            <a:ln w="25400">
              <a:noFill/>
            </a:ln>
          </c:spPr>
          <c:invertIfNegative val="0"/>
          <c:dLbls>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[2]MapNums!$C$23</c:f>
              <c:strCache>
                <c:ptCount val="1"/>
              </c:strCache>
            </c:strRef>
          </c:xVal>
          <c:yVal>
            <c:numRef>
              <c:f>MapNums!$D$23</c:f>
              <c:numCache>
                <c:formatCode>0</c:formatCode>
                <c:ptCount val="1"/>
                <c:pt idx="0">
                  <c:v>25</c:v>
                </c:pt>
              </c:numCache>
            </c:numRef>
          </c:yVal>
          <c:bubbleSize>
            <c:numRef>
              <c:f>MapNums!$E$23</c:f>
              <c:numCache>
                <c:formatCode>0</c:formatCode>
                <c:ptCount val="1"/>
                <c:pt idx="0">
                  <c:v>11.458333333333332</c:v>
                </c:pt>
              </c:numCache>
            </c:numRef>
          </c:bubbleSize>
          <c:bubble3D val="1"/>
          <c:extLst>
            <c:ext xmlns:c16="http://schemas.microsoft.com/office/drawing/2014/chart" uri="{C3380CC4-5D6E-409C-BE32-E72D297353CC}">
              <c16:uniqueId val="{0000000F-7EE8-4E14-9F91-19247EA8A9F7}"/>
            </c:ext>
          </c:extLst>
        </c:ser>
        <c:ser>
          <c:idx val="14"/>
          <c:order val="14"/>
          <c:tx>
            <c:strRef>
              <c:f>MapNums!$B$22</c:f>
              <c:strCache>
                <c:ptCount val="1"/>
                <c:pt idx="0">
                  <c:v>High density of people in housing</c:v>
                </c:pt>
              </c:strCache>
            </c:strRef>
          </c:tx>
          <c:spPr>
            <a:ln w="25400">
              <a:noFill/>
            </a:ln>
          </c:spPr>
          <c:invertIfNegative val="0"/>
          <c:dLbls>
            <c:dLbl>
              <c:idx val="0"/>
              <c:layout>
                <c:manualLayout>
                  <c:x val="-7.8732330257745328E-2"/>
                  <c:y val="-7.7519379844961239E-3"/>
                </c:manualLayout>
              </c:layout>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0-2A02-487F-8FB2-FDBA5E563486}"/>
                </c:ext>
              </c:extLst>
            </c:dLbl>
            <c:spPr>
              <a:noFill/>
              <a:ln w="25400">
                <a:noFill/>
              </a:ln>
            </c:spPr>
            <c:dLblPos val="ctr"/>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strRef>
              <c:f>[2]MapNums!$C$22</c:f>
              <c:strCache>
                <c:ptCount val="1"/>
              </c:strCache>
            </c:strRef>
          </c:xVal>
          <c:yVal>
            <c:numRef>
              <c:f>MapNums!$D$22</c:f>
              <c:numCache>
                <c:formatCode>0</c:formatCode>
                <c:ptCount val="1"/>
                <c:pt idx="0">
                  <c:v>50</c:v>
                </c:pt>
              </c:numCache>
            </c:numRef>
          </c:yVal>
          <c:bubbleSize>
            <c:numRef>
              <c:f>MapNums!$E$22</c:f>
              <c:numCache>
                <c:formatCode>0</c:formatCode>
                <c:ptCount val="1"/>
                <c:pt idx="0">
                  <c:v>45.833333333333329</c:v>
                </c:pt>
              </c:numCache>
            </c:numRef>
          </c:bubbleSize>
          <c:bubble3D val="1"/>
          <c:extLst>
            <c:ext xmlns:c16="http://schemas.microsoft.com/office/drawing/2014/chart" uri="{C3380CC4-5D6E-409C-BE32-E72D297353CC}">
              <c16:uniqueId val="{00000010-7EE8-4E14-9F91-19247EA8A9F7}"/>
            </c:ext>
          </c:extLst>
        </c:ser>
        <c:dLbls>
          <c:showLegendKey val="0"/>
          <c:showVal val="0"/>
          <c:showCatName val="0"/>
          <c:showSerName val="0"/>
          <c:showPercent val="0"/>
          <c:showBubbleSize val="0"/>
        </c:dLbls>
        <c:bubbleScale val="100"/>
        <c:showNegBubbles val="0"/>
        <c:axId val="102238848"/>
        <c:axId val="102273408"/>
      </c:bubbleChart>
      <c:valAx>
        <c:axId val="102238848"/>
        <c:scaling>
          <c:orientation val="minMax"/>
          <c:min val="0"/>
        </c:scaling>
        <c:delete val="0"/>
        <c:axPos val="b"/>
        <c:numFmt formatCode="0" sourceLinked="1"/>
        <c:majorTickMark val="none"/>
        <c:minorTickMark val="none"/>
        <c:tickLblPos val="none"/>
        <c:txPr>
          <a:bodyPr rot="0" vert="horz"/>
          <a:lstStyle/>
          <a:p>
            <a:pPr>
              <a:defRPr sz="1000" b="0" i="0" u="none" strike="noStrike" baseline="0">
                <a:solidFill>
                  <a:srgbClr val="000000"/>
                </a:solidFill>
                <a:latin typeface="Calibri"/>
                <a:ea typeface="Calibri"/>
                <a:cs typeface="Calibri"/>
              </a:defRPr>
            </a:pPr>
            <a:endParaRPr lang="en-US"/>
          </a:p>
        </c:txPr>
        <c:crossAx val="102273408"/>
        <c:crosses val="autoZero"/>
        <c:crossBetween val="midCat"/>
      </c:valAx>
      <c:valAx>
        <c:axId val="102273408"/>
        <c:scaling>
          <c:orientation val="minMax"/>
          <c:min val="0"/>
        </c:scaling>
        <c:delete val="0"/>
        <c:axPos val="l"/>
        <c:numFmt formatCode="0" sourceLinked="1"/>
        <c:majorTickMark val="none"/>
        <c:minorTickMark val="none"/>
        <c:tickLblPos val="none"/>
        <c:crossAx val="102238848"/>
        <c:crosses val="autoZero"/>
        <c:crossBetween val="midCat"/>
      </c:valAx>
      <c:spPr>
        <a:noFill/>
        <a:ln w="25400">
          <a:noFill/>
        </a:ln>
      </c:spPr>
    </c:plotArea>
    <c:plotVisOnly val="1"/>
    <c:dispBlanksAs val="gap"/>
    <c:showDLblsOverMax val="0"/>
  </c:chart>
  <c:spPr>
    <a:noFill/>
    <a:ln w="9525">
      <a:noFill/>
    </a:ln>
  </c:spPr>
  <c:printSettings>
    <c:headerFooter/>
    <c:pageMargins b="0.75000000000000455" l="0.70000000000000062" r="0.70000000000000062" t="0.750000000000004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2.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3.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4.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5.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6.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7.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8.xml.rels><?xml version="1.0" encoding="UTF-8" standalone="yes"?>
<Relationships xmlns="http://schemas.openxmlformats.org/package/2006/relationships"><Relationship Id="rId8" Type="http://schemas.openxmlformats.org/officeDocument/2006/relationships/hyperlink" Target="#'Chart of Events'!A1"/><Relationship Id="rId3" Type="http://schemas.openxmlformats.org/officeDocument/2006/relationships/hyperlink" Target="#'Step 3 - Time to Impact'!A1"/><Relationship Id="rId7" Type="http://schemas.openxmlformats.org/officeDocument/2006/relationships/hyperlink" Target="#Summary!A1"/><Relationship Id="rId2" Type="http://schemas.openxmlformats.org/officeDocument/2006/relationships/hyperlink" Target="#'Step 2 - Event Likelihood'!A1"/><Relationship Id="rId1" Type="http://schemas.openxmlformats.org/officeDocument/2006/relationships/hyperlink" Target="#'Step 1 - Risk Events'!A1"/><Relationship Id="rId6" Type="http://schemas.openxmlformats.org/officeDocument/2006/relationships/hyperlink" Target="#'Step 6 - Reputational Severity'!A1"/><Relationship Id="rId5" Type="http://schemas.openxmlformats.org/officeDocument/2006/relationships/hyperlink" Target="#'Step 5 - Injury Severity'!A1"/><Relationship Id="rId4" Type="http://schemas.openxmlformats.org/officeDocument/2006/relationships/hyperlink" Target="#'Step 4 - Financial Severity'!A1"/><Relationship Id="rId9" Type="http://schemas.openxmlformats.org/officeDocument/2006/relationships/hyperlink" Target="#'Customize Scales'!A1"/></Relationships>
</file>

<file path=xl/drawings/_rels/drawing9.xml.rels><?xml version="1.0" encoding="UTF-8" standalone="yes"?>
<Relationships xmlns="http://schemas.openxmlformats.org/package/2006/relationships"><Relationship Id="rId8" Type="http://schemas.openxmlformats.org/officeDocument/2006/relationships/hyperlink" Target="#Summary!A1"/><Relationship Id="rId3" Type="http://schemas.openxmlformats.org/officeDocument/2006/relationships/hyperlink" Target="#'Step 2 - Event Likelihood'!A1"/><Relationship Id="rId7" Type="http://schemas.openxmlformats.org/officeDocument/2006/relationships/hyperlink" Target="#'Step 6 - Reputational Severity'!A1"/><Relationship Id="rId2" Type="http://schemas.openxmlformats.org/officeDocument/2006/relationships/hyperlink" Target="#'Step 1 - Risk Events'!A1"/><Relationship Id="rId1" Type="http://schemas.openxmlformats.org/officeDocument/2006/relationships/chart" Target="../charts/chart1.xml"/><Relationship Id="rId6" Type="http://schemas.openxmlformats.org/officeDocument/2006/relationships/hyperlink" Target="#'Step 5 - Injury Severity'!A1"/><Relationship Id="rId5" Type="http://schemas.openxmlformats.org/officeDocument/2006/relationships/hyperlink" Target="#'Step 4 - Financial Severity'!A1"/><Relationship Id="rId10" Type="http://schemas.openxmlformats.org/officeDocument/2006/relationships/hyperlink" Target="#'Customize Scales'!A1"/><Relationship Id="rId4" Type="http://schemas.openxmlformats.org/officeDocument/2006/relationships/hyperlink" Target="#'Step 3 - Time to Impact'!A1"/><Relationship Id="rId9" Type="http://schemas.openxmlformats.org/officeDocument/2006/relationships/hyperlink" Target="#'Chart of Events'!A1"/></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11" name="Rounded Rectangle 10">
          <a:hlinkClick xmlns:r="http://schemas.openxmlformats.org/officeDocument/2006/relationships" r:id="rId1"/>
        </xdr:cNvPr>
        <xdr:cNvSpPr/>
      </xdr:nvSpPr>
      <xdr:spPr>
        <a:xfrm>
          <a:off x="243840" y="18288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1: Potential Risk Events</a:t>
          </a:r>
        </a:p>
      </xdr:txBody>
    </xdr:sp>
    <xdr:clientData/>
  </xdr:twoCellAnchor>
  <xdr:twoCellAnchor editAs="absolute">
    <xdr:from>
      <xdr:col>1</xdr:col>
      <xdr:colOff>0</xdr:colOff>
      <xdr:row>2</xdr:row>
      <xdr:rowOff>190500</xdr:rowOff>
    </xdr:from>
    <xdr:to>
      <xdr:col>1</xdr:col>
      <xdr:colOff>1988820</xdr:colOff>
      <xdr:row>3</xdr:row>
      <xdr:rowOff>350520</xdr:rowOff>
    </xdr:to>
    <xdr:sp macro="" textlink="">
      <xdr:nvSpPr>
        <xdr:cNvPr id="12" name="Rounded Rectangle 11">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0</xdr:rowOff>
    </xdr:from>
    <xdr:to>
      <xdr:col>1</xdr:col>
      <xdr:colOff>1988820</xdr:colOff>
      <xdr:row>4</xdr:row>
      <xdr:rowOff>350520</xdr:rowOff>
    </xdr:to>
    <xdr:sp macro="" textlink="">
      <xdr:nvSpPr>
        <xdr:cNvPr id="13" name="Rounded Rectangle 12">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4</xdr:row>
      <xdr:rowOff>381000</xdr:rowOff>
    </xdr:from>
    <xdr:to>
      <xdr:col>1</xdr:col>
      <xdr:colOff>1988820</xdr:colOff>
      <xdr:row>5</xdr:row>
      <xdr:rowOff>160020</xdr:rowOff>
    </xdr:to>
    <xdr:sp macro="" textlink="">
      <xdr:nvSpPr>
        <xdr:cNvPr id="14" name="Rounded Rectangle 13">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6</xdr:row>
      <xdr:rowOff>0</xdr:rowOff>
    </xdr:from>
    <xdr:to>
      <xdr:col>1</xdr:col>
      <xdr:colOff>1988820</xdr:colOff>
      <xdr:row>7</xdr:row>
      <xdr:rowOff>152400</xdr:rowOff>
    </xdr:to>
    <xdr:sp macro="" textlink="">
      <xdr:nvSpPr>
        <xdr:cNvPr id="24" name="Rounded Rectangle 23">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8</xdr:row>
      <xdr:rowOff>0</xdr:rowOff>
    </xdr:from>
    <xdr:to>
      <xdr:col>1</xdr:col>
      <xdr:colOff>1988820</xdr:colOff>
      <xdr:row>8</xdr:row>
      <xdr:rowOff>350520</xdr:rowOff>
    </xdr:to>
    <xdr:sp macro="" textlink="">
      <xdr:nvSpPr>
        <xdr:cNvPr id="25" name="Rounded Rectangle 24">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9</xdr:row>
      <xdr:rowOff>190500</xdr:rowOff>
    </xdr:from>
    <xdr:to>
      <xdr:col>1</xdr:col>
      <xdr:colOff>1988820</xdr:colOff>
      <xdr:row>9</xdr:row>
      <xdr:rowOff>541020</xdr:rowOff>
    </xdr:to>
    <xdr:sp macro="" textlink="">
      <xdr:nvSpPr>
        <xdr:cNvPr id="26" name="Rounded Rectangle 25">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10</xdr:row>
      <xdr:rowOff>0</xdr:rowOff>
    </xdr:from>
    <xdr:to>
      <xdr:col>1</xdr:col>
      <xdr:colOff>1988820</xdr:colOff>
      <xdr:row>10</xdr:row>
      <xdr:rowOff>350520</xdr:rowOff>
    </xdr:to>
    <xdr:sp macro="" textlink="">
      <xdr:nvSpPr>
        <xdr:cNvPr id="27" name="Rounded Rectangle 26">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11</xdr:row>
      <xdr:rowOff>0</xdr:rowOff>
    </xdr:from>
    <xdr:to>
      <xdr:col>1</xdr:col>
      <xdr:colOff>1988820</xdr:colOff>
      <xdr:row>11</xdr:row>
      <xdr:rowOff>350520</xdr:rowOff>
    </xdr:to>
    <xdr:sp macro="" textlink="">
      <xdr:nvSpPr>
        <xdr:cNvPr id="28" name="Rounded Rectangle 27">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11" name="Rounded Rectangle 10">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2</xdr:row>
      <xdr:rowOff>190500</xdr:rowOff>
    </xdr:from>
    <xdr:to>
      <xdr:col>1</xdr:col>
      <xdr:colOff>1988820</xdr:colOff>
      <xdr:row>3</xdr:row>
      <xdr:rowOff>160020</xdr:rowOff>
    </xdr:to>
    <xdr:sp macro="" textlink="">
      <xdr:nvSpPr>
        <xdr:cNvPr id="12" name="Rounded Rectangle 11">
          <a:hlinkClick xmlns:r="http://schemas.openxmlformats.org/officeDocument/2006/relationships" r:id="rId2"/>
        </xdr:cNvPr>
        <xdr:cNvSpPr/>
      </xdr:nvSpPr>
      <xdr:spPr>
        <a:xfrm>
          <a:off x="243840" y="54864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2: Event</a:t>
          </a:r>
          <a:r>
            <a:rPr lang="en-US" sz="1100" b="1" baseline="0">
              <a:solidFill>
                <a:sysClr val="windowText" lastClr="000000"/>
              </a:solidFill>
            </a:rPr>
            <a:t> Likelihood</a:t>
          </a:r>
          <a:endParaRPr lang="en-US" sz="1100" b="1">
            <a:solidFill>
              <a:sysClr val="windowText" lastClr="000000"/>
            </a:solidFill>
          </a:endParaRPr>
        </a:p>
      </xdr:txBody>
    </xdr:sp>
    <xdr:clientData/>
  </xdr:twoCellAnchor>
  <xdr:twoCellAnchor editAs="absolute">
    <xdr:from>
      <xdr:col>1</xdr:col>
      <xdr:colOff>0</xdr:colOff>
      <xdr:row>3</xdr:row>
      <xdr:rowOff>190500</xdr:rowOff>
    </xdr:from>
    <xdr:to>
      <xdr:col>1</xdr:col>
      <xdr:colOff>1988820</xdr:colOff>
      <xdr:row>3</xdr:row>
      <xdr:rowOff>541020</xdr:rowOff>
    </xdr:to>
    <xdr:sp macro="" textlink="">
      <xdr:nvSpPr>
        <xdr:cNvPr id="13" name="Rounded Rectangle 12">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4</xdr:row>
      <xdr:rowOff>0</xdr:rowOff>
    </xdr:from>
    <xdr:to>
      <xdr:col>1</xdr:col>
      <xdr:colOff>1988820</xdr:colOff>
      <xdr:row>4</xdr:row>
      <xdr:rowOff>350520</xdr:rowOff>
    </xdr:to>
    <xdr:sp macro="" textlink="">
      <xdr:nvSpPr>
        <xdr:cNvPr id="14" name="Rounded Rectangle 13">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4</xdr:row>
      <xdr:rowOff>381000</xdr:rowOff>
    </xdr:from>
    <xdr:to>
      <xdr:col>1</xdr:col>
      <xdr:colOff>1988820</xdr:colOff>
      <xdr:row>5</xdr:row>
      <xdr:rowOff>160020</xdr:rowOff>
    </xdr:to>
    <xdr:sp macro="" textlink="">
      <xdr:nvSpPr>
        <xdr:cNvPr id="15" name="Rounded Rectangle 14">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6</xdr:row>
      <xdr:rowOff>0</xdr:rowOff>
    </xdr:from>
    <xdr:to>
      <xdr:col>1</xdr:col>
      <xdr:colOff>1988820</xdr:colOff>
      <xdr:row>7</xdr:row>
      <xdr:rowOff>160020</xdr:rowOff>
    </xdr:to>
    <xdr:sp macro="" textlink="">
      <xdr:nvSpPr>
        <xdr:cNvPr id="16" name="Rounded Rectangle 15">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8</xdr:row>
      <xdr:rowOff>190500</xdr:rowOff>
    </xdr:from>
    <xdr:to>
      <xdr:col>1</xdr:col>
      <xdr:colOff>1988820</xdr:colOff>
      <xdr:row>8</xdr:row>
      <xdr:rowOff>541020</xdr:rowOff>
    </xdr:to>
    <xdr:sp macro="" textlink="">
      <xdr:nvSpPr>
        <xdr:cNvPr id="17" name="Rounded Rectangle 16">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8</xdr:row>
      <xdr:rowOff>563880</xdr:rowOff>
    </xdr:from>
    <xdr:to>
      <xdr:col>1</xdr:col>
      <xdr:colOff>1988820</xdr:colOff>
      <xdr:row>9</xdr:row>
      <xdr:rowOff>342900</xdr:rowOff>
    </xdr:to>
    <xdr:sp macro="" textlink="">
      <xdr:nvSpPr>
        <xdr:cNvPr id="18" name="Rounded Rectangle 17">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9</xdr:row>
      <xdr:rowOff>365760</xdr:rowOff>
    </xdr:from>
    <xdr:to>
      <xdr:col>1</xdr:col>
      <xdr:colOff>1988820</xdr:colOff>
      <xdr:row>10</xdr:row>
      <xdr:rowOff>152400</xdr:rowOff>
    </xdr:to>
    <xdr:sp macro="" textlink="">
      <xdr:nvSpPr>
        <xdr:cNvPr id="19" name="Rounded Rectangle 18">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2" name="Rounded Rectangle 1">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3</xdr:row>
      <xdr:rowOff>0</xdr:rowOff>
    </xdr:from>
    <xdr:to>
      <xdr:col>1</xdr:col>
      <xdr:colOff>1988820</xdr:colOff>
      <xdr:row>3</xdr:row>
      <xdr:rowOff>541020</xdr:rowOff>
    </xdr:to>
    <xdr:sp macro="" textlink="">
      <xdr:nvSpPr>
        <xdr:cNvPr id="3" name="Rounded Rectangle 2">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190500</xdr:rowOff>
    </xdr:from>
    <xdr:to>
      <xdr:col>1</xdr:col>
      <xdr:colOff>1988820</xdr:colOff>
      <xdr:row>4</xdr:row>
      <xdr:rowOff>541020</xdr:rowOff>
    </xdr:to>
    <xdr:sp macro="" textlink="">
      <xdr:nvSpPr>
        <xdr:cNvPr id="4" name="Rounded Rectangle 3">
          <a:hlinkClick xmlns:r="http://schemas.openxmlformats.org/officeDocument/2006/relationships" r:id="rId3"/>
        </xdr:cNvPr>
        <xdr:cNvSpPr/>
      </xdr:nvSpPr>
      <xdr:spPr>
        <a:xfrm>
          <a:off x="243840" y="91440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3: Time to</a:t>
          </a:r>
          <a:r>
            <a:rPr lang="en-US" sz="1100" b="1" baseline="0">
              <a:solidFill>
                <a:sysClr val="windowText" lastClr="000000"/>
              </a:solidFill>
            </a:rPr>
            <a:t> Impact</a:t>
          </a:r>
          <a:endParaRPr lang="en-US" sz="1100" b="1">
            <a:solidFill>
              <a:sysClr val="windowText" lastClr="000000"/>
            </a:solidFill>
          </a:endParaRPr>
        </a:p>
      </xdr:txBody>
    </xdr:sp>
    <xdr:clientData/>
  </xdr:twoCellAnchor>
  <xdr:twoCellAnchor editAs="absolute">
    <xdr:from>
      <xdr:col>1</xdr:col>
      <xdr:colOff>0</xdr:colOff>
      <xdr:row>5</xdr:row>
      <xdr:rowOff>0</xdr:rowOff>
    </xdr:from>
    <xdr:to>
      <xdr:col>1</xdr:col>
      <xdr:colOff>1988820</xdr:colOff>
      <xdr:row>6</xdr:row>
      <xdr:rowOff>160020</xdr:rowOff>
    </xdr:to>
    <xdr:sp macro="" textlink="">
      <xdr:nvSpPr>
        <xdr:cNvPr id="5" name="Rounded Rectangle 4">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7</xdr:row>
      <xdr:rowOff>0</xdr:rowOff>
    </xdr:from>
    <xdr:to>
      <xdr:col>1</xdr:col>
      <xdr:colOff>1988820</xdr:colOff>
      <xdr:row>8</xdr:row>
      <xdr:rowOff>350520</xdr:rowOff>
    </xdr:to>
    <xdr:sp macro="" textlink="">
      <xdr:nvSpPr>
        <xdr:cNvPr id="6" name="Rounded Rectangle 5">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9</xdr:row>
      <xdr:rowOff>0</xdr:rowOff>
    </xdr:from>
    <xdr:to>
      <xdr:col>1</xdr:col>
      <xdr:colOff>1988820</xdr:colOff>
      <xdr:row>9</xdr:row>
      <xdr:rowOff>541020</xdr:rowOff>
    </xdr:to>
    <xdr:sp macro="" textlink="">
      <xdr:nvSpPr>
        <xdr:cNvPr id="7" name="Rounded Rectangle 6">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10</xdr:row>
      <xdr:rowOff>190500</xdr:rowOff>
    </xdr:from>
    <xdr:to>
      <xdr:col>1</xdr:col>
      <xdr:colOff>1988820</xdr:colOff>
      <xdr:row>11</xdr:row>
      <xdr:rowOff>160020</xdr:rowOff>
    </xdr:to>
    <xdr:sp macro="" textlink="">
      <xdr:nvSpPr>
        <xdr:cNvPr id="8" name="Rounded Rectangle 7">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11</xdr:row>
      <xdr:rowOff>190500</xdr:rowOff>
    </xdr:from>
    <xdr:to>
      <xdr:col>1</xdr:col>
      <xdr:colOff>1988820</xdr:colOff>
      <xdr:row>12</xdr:row>
      <xdr:rowOff>160020</xdr:rowOff>
    </xdr:to>
    <xdr:sp macro="" textlink="">
      <xdr:nvSpPr>
        <xdr:cNvPr id="9" name="Rounded Rectangle 8">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12</xdr:row>
      <xdr:rowOff>190500</xdr:rowOff>
    </xdr:from>
    <xdr:to>
      <xdr:col>1</xdr:col>
      <xdr:colOff>1988820</xdr:colOff>
      <xdr:row>13</xdr:row>
      <xdr:rowOff>152400</xdr:rowOff>
    </xdr:to>
    <xdr:sp macro="" textlink="">
      <xdr:nvSpPr>
        <xdr:cNvPr id="10" name="Rounded Rectangle 9">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2" name="Rounded Rectangle 1">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3</xdr:row>
      <xdr:rowOff>0</xdr:rowOff>
    </xdr:from>
    <xdr:to>
      <xdr:col>1</xdr:col>
      <xdr:colOff>1988820</xdr:colOff>
      <xdr:row>3</xdr:row>
      <xdr:rowOff>541020</xdr:rowOff>
    </xdr:to>
    <xdr:sp macro="" textlink="">
      <xdr:nvSpPr>
        <xdr:cNvPr id="3" name="Rounded Rectangle 2">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190500</xdr:rowOff>
    </xdr:from>
    <xdr:to>
      <xdr:col>1</xdr:col>
      <xdr:colOff>1988820</xdr:colOff>
      <xdr:row>4</xdr:row>
      <xdr:rowOff>541020</xdr:rowOff>
    </xdr:to>
    <xdr:sp macro="" textlink="">
      <xdr:nvSpPr>
        <xdr:cNvPr id="4" name="Rounded Rectangle 3">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5</xdr:row>
      <xdr:rowOff>0</xdr:rowOff>
    </xdr:from>
    <xdr:to>
      <xdr:col>1</xdr:col>
      <xdr:colOff>1988820</xdr:colOff>
      <xdr:row>6</xdr:row>
      <xdr:rowOff>160020</xdr:rowOff>
    </xdr:to>
    <xdr:sp macro="" textlink="">
      <xdr:nvSpPr>
        <xdr:cNvPr id="5" name="Rounded Rectangle 4">
          <a:hlinkClick xmlns:r="http://schemas.openxmlformats.org/officeDocument/2006/relationships" r:id="rId4"/>
        </xdr:cNvPr>
        <xdr:cNvSpPr/>
      </xdr:nvSpPr>
      <xdr:spPr>
        <a:xfrm>
          <a:off x="243840" y="128016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4: Financial Severity</a:t>
          </a:r>
        </a:p>
      </xdr:txBody>
    </xdr:sp>
    <xdr:clientData/>
  </xdr:twoCellAnchor>
  <xdr:twoCellAnchor editAs="absolute">
    <xdr:from>
      <xdr:col>1</xdr:col>
      <xdr:colOff>0</xdr:colOff>
      <xdr:row>7</xdr:row>
      <xdr:rowOff>0</xdr:rowOff>
    </xdr:from>
    <xdr:to>
      <xdr:col>1</xdr:col>
      <xdr:colOff>1988820</xdr:colOff>
      <xdr:row>8</xdr:row>
      <xdr:rowOff>350520</xdr:rowOff>
    </xdr:to>
    <xdr:sp macro="" textlink="">
      <xdr:nvSpPr>
        <xdr:cNvPr id="6" name="Rounded Rectangle 5">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9</xdr:row>
      <xdr:rowOff>0</xdr:rowOff>
    </xdr:from>
    <xdr:to>
      <xdr:col>1</xdr:col>
      <xdr:colOff>1988820</xdr:colOff>
      <xdr:row>9</xdr:row>
      <xdr:rowOff>541020</xdr:rowOff>
    </xdr:to>
    <xdr:sp macro="" textlink="">
      <xdr:nvSpPr>
        <xdr:cNvPr id="7" name="Rounded Rectangle 6">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10</xdr:row>
      <xdr:rowOff>190500</xdr:rowOff>
    </xdr:from>
    <xdr:to>
      <xdr:col>1</xdr:col>
      <xdr:colOff>1988820</xdr:colOff>
      <xdr:row>11</xdr:row>
      <xdr:rowOff>152400</xdr:rowOff>
    </xdr:to>
    <xdr:sp macro="" textlink="">
      <xdr:nvSpPr>
        <xdr:cNvPr id="8" name="Rounded Rectangle 7">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11</xdr:row>
      <xdr:rowOff>175260</xdr:rowOff>
    </xdr:from>
    <xdr:to>
      <xdr:col>1</xdr:col>
      <xdr:colOff>1988820</xdr:colOff>
      <xdr:row>12</xdr:row>
      <xdr:rowOff>152400</xdr:rowOff>
    </xdr:to>
    <xdr:sp macro="" textlink="">
      <xdr:nvSpPr>
        <xdr:cNvPr id="9" name="Rounded Rectangle 8">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12</xdr:row>
      <xdr:rowOff>175260</xdr:rowOff>
    </xdr:from>
    <xdr:to>
      <xdr:col>1</xdr:col>
      <xdr:colOff>1988820</xdr:colOff>
      <xdr:row>13</xdr:row>
      <xdr:rowOff>152400</xdr:rowOff>
    </xdr:to>
    <xdr:sp macro="" textlink="">
      <xdr:nvSpPr>
        <xdr:cNvPr id="10" name="Rounded Rectangle 9">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2" name="Rounded Rectangle 1">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3</xdr:row>
      <xdr:rowOff>0</xdr:rowOff>
    </xdr:from>
    <xdr:to>
      <xdr:col>1</xdr:col>
      <xdr:colOff>1988820</xdr:colOff>
      <xdr:row>3</xdr:row>
      <xdr:rowOff>541020</xdr:rowOff>
    </xdr:to>
    <xdr:sp macro="" textlink="">
      <xdr:nvSpPr>
        <xdr:cNvPr id="3" name="Rounded Rectangle 2">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190500</xdr:rowOff>
    </xdr:from>
    <xdr:to>
      <xdr:col>1</xdr:col>
      <xdr:colOff>1988820</xdr:colOff>
      <xdr:row>4</xdr:row>
      <xdr:rowOff>541020</xdr:rowOff>
    </xdr:to>
    <xdr:sp macro="" textlink="">
      <xdr:nvSpPr>
        <xdr:cNvPr id="4" name="Rounded Rectangle 3">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5</xdr:row>
      <xdr:rowOff>0</xdr:rowOff>
    </xdr:from>
    <xdr:to>
      <xdr:col>1</xdr:col>
      <xdr:colOff>1988820</xdr:colOff>
      <xdr:row>6</xdr:row>
      <xdr:rowOff>160020</xdr:rowOff>
    </xdr:to>
    <xdr:sp macro="" textlink="">
      <xdr:nvSpPr>
        <xdr:cNvPr id="5" name="Rounded Rectangle 4">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7</xdr:row>
      <xdr:rowOff>0</xdr:rowOff>
    </xdr:from>
    <xdr:to>
      <xdr:col>1</xdr:col>
      <xdr:colOff>1988820</xdr:colOff>
      <xdr:row>8</xdr:row>
      <xdr:rowOff>350520</xdr:rowOff>
    </xdr:to>
    <xdr:sp macro="" textlink="">
      <xdr:nvSpPr>
        <xdr:cNvPr id="6" name="Rounded Rectangle 5">
          <a:hlinkClick xmlns:r="http://schemas.openxmlformats.org/officeDocument/2006/relationships" r:id="rId5"/>
        </xdr:cNvPr>
        <xdr:cNvSpPr/>
      </xdr:nvSpPr>
      <xdr:spPr>
        <a:xfrm>
          <a:off x="243840" y="164592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5: Injury Severity</a:t>
          </a:r>
        </a:p>
      </xdr:txBody>
    </xdr:sp>
    <xdr:clientData/>
  </xdr:twoCellAnchor>
  <xdr:twoCellAnchor editAs="absolute">
    <xdr:from>
      <xdr:col>1</xdr:col>
      <xdr:colOff>0</xdr:colOff>
      <xdr:row>9</xdr:row>
      <xdr:rowOff>0</xdr:rowOff>
    </xdr:from>
    <xdr:to>
      <xdr:col>1</xdr:col>
      <xdr:colOff>1988820</xdr:colOff>
      <xdr:row>9</xdr:row>
      <xdr:rowOff>541020</xdr:rowOff>
    </xdr:to>
    <xdr:sp macro="" textlink="">
      <xdr:nvSpPr>
        <xdr:cNvPr id="7" name="Rounded Rectangle 6">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10</xdr:row>
      <xdr:rowOff>182880</xdr:rowOff>
    </xdr:from>
    <xdr:to>
      <xdr:col>1</xdr:col>
      <xdr:colOff>1988820</xdr:colOff>
      <xdr:row>11</xdr:row>
      <xdr:rowOff>152400</xdr:rowOff>
    </xdr:to>
    <xdr:sp macro="" textlink="">
      <xdr:nvSpPr>
        <xdr:cNvPr id="8" name="Rounded Rectangle 7">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11</xdr:row>
      <xdr:rowOff>175260</xdr:rowOff>
    </xdr:from>
    <xdr:to>
      <xdr:col>1</xdr:col>
      <xdr:colOff>1988820</xdr:colOff>
      <xdr:row>12</xdr:row>
      <xdr:rowOff>152400</xdr:rowOff>
    </xdr:to>
    <xdr:sp macro="" textlink="">
      <xdr:nvSpPr>
        <xdr:cNvPr id="9" name="Rounded Rectangle 8">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12</xdr:row>
      <xdr:rowOff>175260</xdr:rowOff>
    </xdr:from>
    <xdr:to>
      <xdr:col>1</xdr:col>
      <xdr:colOff>1988820</xdr:colOff>
      <xdr:row>13</xdr:row>
      <xdr:rowOff>152400</xdr:rowOff>
    </xdr:to>
    <xdr:sp macro="" textlink="">
      <xdr:nvSpPr>
        <xdr:cNvPr id="10" name="Rounded Rectangle 9">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160020</xdr:rowOff>
    </xdr:to>
    <xdr:sp macro="" textlink="">
      <xdr:nvSpPr>
        <xdr:cNvPr id="2" name="Rounded Rectangle 1">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3</xdr:row>
      <xdr:rowOff>0</xdr:rowOff>
    </xdr:from>
    <xdr:to>
      <xdr:col>1</xdr:col>
      <xdr:colOff>1988820</xdr:colOff>
      <xdr:row>3</xdr:row>
      <xdr:rowOff>541020</xdr:rowOff>
    </xdr:to>
    <xdr:sp macro="" textlink="">
      <xdr:nvSpPr>
        <xdr:cNvPr id="3" name="Rounded Rectangle 2">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190500</xdr:rowOff>
    </xdr:from>
    <xdr:to>
      <xdr:col>1</xdr:col>
      <xdr:colOff>1988820</xdr:colOff>
      <xdr:row>4</xdr:row>
      <xdr:rowOff>541020</xdr:rowOff>
    </xdr:to>
    <xdr:sp macro="" textlink="">
      <xdr:nvSpPr>
        <xdr:cNvPr id="4" name="Rounded Rectangle 3">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5</xdr:row>
      <xdr:rowOff>0</xdr:rowOff>
    </xdr:from>
    <xdr:to>
      <xdr:col>1</xdr:col>
      <xdr:colOff>1988820</xdr:colOff>
      <xdr:row>6</xdr:row>
      <xdr:rowOff>160020</xdr:rowOff>
    </xdr:to>
    <xdr:sp macro="" textlink="">
      <xdr:nvSpPr>
        <xdr:cNvPr id="5" name="Rounded Rectangle 4">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7</xdr:row>
      <xdr:rowOff>0</xdr:rowOff>
    </xdr:from>
    <xdr:to>
      <xdr:col>1</xdr:col>
      <xdr:colOff>1988820</xdr:colOff>
      <xdr:row>8</xdr:row>
      <xdr:rowOff>350520</xdr:rowOff>
    </xdr:to>
    <xdr:sp macro="" textlink="">
      <xdr:nvSpPr>
        <xdr:cNvPr id="6" name="Rounded Rectangle 5">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9</xdr:row>
      <xdr:rowOff>0</xdr:rowOff>
    </xdr:from>
    <xdr:to>
      <xdr:col>1</xdr:col>
      <xdr:colOff>1988820</xdr:colOff>
      <xdr:row>9</xdr:row>
      <xdr:rowOff>541020</xdr:rowOff>
    </xdr:to>
    <xdr:sp macro="" textlink="">
      <xdr:nvSpPr>
        <xdr:cNvPr id="7" name="Rounded Rectangle 6">
          <a:hlinkClick xmlns:r="http://schemas.openxmlformats.org/officeDocument/2006/relationships" r:id="rId6"/>
        </xdr:cNvPr>
        <xdr:cNvSpPr/>
      </xdr:nvSpPr>
      <xdr:spPr>
        <a:xfrm>
          <a:off x="243840" y="201168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Step 6: Reputational Severity</a:t>
          </a:r>
        </a:p>
      </xdr:txBody>
    </xdr:sp>
    <xdr:clientData/>
  </xdr:twoCellAnchor>
  <xdr:twoCellAnchor editAs="absolute">
    <xdr:from>
      <xdr:col>1</xdr:col>
      <xdr:colOff>0</xdr:colOff>
      <xdr:row>10</xdr:row>
      <xdr:rowOff>190500</xdr:rowOff>
    </xdr:from>
    <xdr:to>
      <xdr:col>1</xdr:col>
      <xdr:colOff>1988820</xdr:colOff>
      <xdr:row>11</xdr:row>
      <xdr:rowOff>160020</xdr:rowOff>
    </xdr:to>
    <xdr:sp macro="" textlink="">
      <xdr:nvSpPr>
        <xdr:cNvPr id="8" name="Rounded Rectangle 7">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11</xdr:row>
      <xdr:rowOff>190500</xdr:rowOff>
    </xdr:from>
    <xdr:to>
      <xdr:col>1</xdr:col>
      <xdr:colOff>1988820</xdr:colOff>
      <xdr:row>12</xdr:row>
      <xdr:rowOff>160020</xdr:rowOff>
    </xdr:to>
    <xdr:sp macro="" textlink="">
      <xdr:nvSpPr>
        <xdr:cNvPr id="9" name="Rounded Rectangle 8">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12</xdr:row>
      <xdr:rowOff>190500</xdr:rowOff>
    </xdr:from>
    <xdr:to>
      <xdr:col>1</xdr:col>
      <xdr:colOff>1988820</xdr:colOff>
      <xdr:row>13</xdr:row>
      <xdr:rowOff>160020</xdr:rowOff>
    </xdr:to>
    <xdr:sp macro="" textlink="">
      <xdr:nvSpPr>
        <xdr:cNvPr id="10" name="Rounded Rectangle 9">
          <a:hlinkClick xmlns:r="http://schemas.openxmlformats.org/officeDocument/2006/relationships" r:id="rId9"/>
        </xdr:cNvPr>
        <xdr:cNvSpPr/>
      </xdr:nvSpPr>
      <xdr:spPr>
        <a:xfrm>
          <a:off x="243840" y="3291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152400</xdr:rowOff>
    </xdr:to>
    <xdr:sp macro="" textlink="">
      <xdr:nvSpPr>
        <xdr:cNvPr id="3" name="Rounded Rectangle 2">
          <a:hlinkClick xmlns:r="http://schemas.openxmlformats.org/officeDocument/2006/relationships" r:id="rId1"/>
        </xdr:cNvPr>
        <xdr:cNvSpPr/>
      </xdr:nvSpPr>
      <xdr:spPr>
        <a:xfrm>
          <a:off x="243840" y="1828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2</xdr:row>
      <xdr:rowOff>175260</xdr:rowOff>
    </xdr:from>
    <xdr:to>
      <xdr:col>1</xdr:col>
      <xdr:colOff>1988820</xdr:colOff>
      <xdr:row>3</xdr:row>
      <xdr:rowOff>335280</xdr:rowOff>
    </xdr:to>
    <xdr:sp macro="" textlink="">
      <xdr:nvSpPr>
        <xdr:cNvPr id="4" name="Rounded Rectangle 3">
          <a:hlinkClick xmlns:r="http://schemas.openxmlformats.org/officeDocument/2006/relationships" r:id="rId2"/>
        </xdr:cNvPr>
        <xdr:cNvSpPr/>
      </xdr:nvSpPr>
      <xdr:spPr>
        <a:xfrm>
          <a:off x="243840" y="5486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3</xdr:row>
      <xdr:rowOff>358140</xdr:rowOff>
    </xdr:from>
    <xdr:to>
      <xdr:col>1</xdr:col>
      <xdr:colOff>1988820</xdr:colOff>
      <xdr:row>4</xdr:row>
      <xdr:rowOff>304800</xdr:rowOff>
    </xdr:to>
    <xdr:sp macro="" textlink="">
      <xdr:nvSpPr>
        <xdr:cNvPr id="5" name="Rounded Rectangle 4">
          <a:hlinkClick xmlns:r="http://schemas.openxmlformats.org/officeDocument/2006/relationships" r:id="rId3"/>
        </xdr:cNvPr>
        <xdr:cNvSpPr/>
      </xdr:nvSpPr>
      <xdr:spPr>
        <a:xfrm>
          <a:off x="243840" y="914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4</xdr:row>
      <xdr:rowOff>327660</xdr:rowOff>
    </xdr:from>
    <xdr:to>
      <xdr:col>1</xdr:col>
      <xdr:colOff>1988820</xdr:colOff>
      <xdr:row>5</xdr:row>
      <xdr:rowOff>274320</xdr:rowOff>
    </xdr:to>
    <xdr:sp macro="" textlink="">
      <xdr:nvSpPr>
        <xdr:cNvPr id="6" name="Rounded Rectangle 5">
          <a:hlinkClick xmlns:r="http://schemas.openxmlformats.org/officeDocument/2006/relationships" r:id="rId4"/>
        </xdr:cNvPr>
        <xdr:cNvSpPr/>
      </xdr:nvSpPr>
      <xdr:spPr>
        <a:xfrm>
          <a:off x="243840" y="1280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5</xdr:row>
      <xdr:rowOff>297180</xdr:rowOff>
    </xdr:from>
    <xdr:to>
      <xdr:col>1</xdr:col>
      <xdr:colOff>1988820</xdr:colOff>
      <xdr:row>6</xdr:row>
      <xdr:rowOff>243840</xdr:rowOff>
    </xdr:to>
    <xdr:sp macro="" textlink="">
      <xdr:nvSpPr>
        <xdr:cNvPr id="7" name="Rounded Rectangle 6">
          <a:hlinkClick xmlns:r="http://schemas.openxmlformats.org/officeDocument/2006/relationships" r:id="rId5"/>
        </xdr:cNvPr>
        <xdr:cNvSpPr/>
      </xdr:nvSpPr>
      <xdr:spPr>
        <a:xfrm>
          <a:off x="243840" y="1645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6</xdr:row>
      <xdr:rowOff>266700</xdr:rowOff>
    </xdr:from>
    <xdr:to>
      <xdr:col>1</xdr:col>
      <xdr:colOff>1988820</xdr:colOff>
      <xdr:row>7</xdr:row>
      <xdr:rowOff>213360</xdr:rowOff>
    </xdr:to>
    <xdr:sp macro="" textlink="">
      <xdr:nvSpPr>
        <xdr:cNvPr id="8" name="Rounded Rectangle 7">
          <a:hlinkClick xmlns:r="http://schemas.openxmlformats.org/officeDocument/2006/relationships" r:id="rId6"/>
        </xdr:cNvPr>
        <xdr:cNvSpPr/>
      </xdr:nvSpPr>
      <xdr:spPr>
        <a:xfrm>
          <a:off x="243840" y="2011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8</xdr:row>
      <xdr:rowOff>22860</xdr:rowOff>
    </xdr:from>
    <xdr:to>
      <xdr:col>1</xdr:col>
      <xdr:colOff>1988820</xdr:colOff>
      <xdr:row>8</xdr:row>
      <xdr:rowOff>365760</xdr:rowOff>
    </xdr:to>
    <xdr:sp macro="" textlink="">
      <xdr:nvSpPr>
        <xdr:cNvPr id="9" name="Rounded Rectangle 8">
          <a:hlinkClick xmlns:r="http://schemas.openxmlformats.org/officeDocument/2006/relationships" r:id="rId7"/>
        </xdr:cNvPr>
        <xdr:cNvSpPr/>
      </xdr:nvSpPr>
      <xdr:spPr>
        <a:xfrm>
          <a:off x="243840" y="25603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8</xdr:row>
      <xdr:rowOff>388620</xdr:rowOff>
    </xdr:from>
    <xdr:to>
      <xdr:col>1</xdr:col>
      <xdr:colOff>1988820</xdr:colOff>
      <xdr:row>10</xdr:row>
      <xdr:rowOff>152400</xdr:rowOff>
    </xdr:to>
    <xdr:sp macro="" textlink="">
      <xdr:nvSpPr>
        <xdr:cNvPr id="10" name="Rounded Rectangle 9">
          <a:hlinkClick xmlns:r="http://schemas.openxmlformats.org/officeDocument/2006/relationships" r:id="rId8"/>
        </xdr:cNvPr>
        <xdr:cNvSpPr/>
      </xdr:nvSpPr>
      <xdr:spPr>
        <a:xfrm>
          <a:off x="243840" y="29260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10</xdr:row>
      <xdr:rowOff>175260</xdr:rowOff>
    </xdr:from>
    <xdr:to>
      <xdr:col>1</xdr:col>
      <xdr:colOff>1988820</xdr:colOff>
      <xdr:row>11</xdr:row>
      <xdr:rowOff>335280</xdr:rowOff>
    </xdr:to>
    <xdr:sp macro="" textlink="">
      <xdr:nvSpPr>
        <xdr:cNvPr id="11" name="Rounded Rectangle 10">
          <a:hlinkClick xmlns:r="http://schemas.openxmlformats.org/officeDocument/2006/relationships" r:id="rId9"/>
        </xdr:cNvPr>
        <xdr:cNvSpPr/>
      </xdr:nvSpPr>
      <xdr:spPr>
        <a:xfrm>
          <a:off x="243840" y="329184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Customize Scales</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1988820</xdr:colOff>
      <xdr:row>2</xdr:row>
      <xdr:rowOff>106680</xdr:rowOff>
    </xdr:to>
    <xdr:sp macro="" textlink="">
      <xdr:nvSpPr>
        <xdr:cNvPr id="2" name="Rounded Rectangle 1">
          <a:hlinkClick xmlns:r="http://schemas.openxmlformats.org/officeDocument/2006/relationships" r:id="rId1"/>
        </xdr:cNvPr>
        <xdr:cNvSpPr/>
      </xdr:nvSpPr>
      <xdr:spPr>
        <a:xfrm>
          <a:off x="243840" y="1905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2</xdr:row>
      <xdr:rowOff>129540</xdr:rowOff>
    </xdr:from>
    <xdr:to>
      <xdr:col>1</xdr:col>
      <xdr:colOff>1988820</xdr:colOff>
      <xdr:row>4</xdr:row>
      <xdr:rowOff>91440</xdr:rowOff>
    </xdr:to>
    <xdr:sp macro="" textlink="">
      <xdr:nvSpPr>
        <xdr:cNvPr id="3" name="Rounded Rectangle 2">
          <a:hlinkClick xmlns:r="http://schemas.openxmlformats.org/officeDocument/2006/relationships" r:id="rId2"/>
        </xdr:cNvPr>
        <xdr:cNvSpPr/>
      </xdr:nvSpPr>
      <xdr:spPr>
        <a:xfrm>
          <a:off x="243840" y="5562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4</xdr:row>
      <xdr:rowOff>114300</xdr:rowOff>
    </xdr:from>
    <xdr:to>
      <xdr:col>1</xdr:col>
      <xdr:colOff>1988820</xdr:colOff>
      <xdr:row>6</xdr:row>
      <xdr:rowOff>76200</xdr:rowOff>
    </xdr:to>
    <xdr:sp macro="" textlink="">
      <xdr:nvSpPr>
        <xdr:cNvPr id="4" name="Rounded Rectangle 3">
          <a:hlinkClick xmlns:r="http://schemas.openxmlformats.org/officeDocument/2006/relationships" r:id="rId3"/>
        </xdr:cNvPr>
        <xdr:cNvSpPr/>
      </xdr:nvSpPr>
      <xdr:spPr>
        <a:xfrm>
          <a:off x="243840" y="9220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6</xdr:row>
      <xdr:rowOff>99060</xdr:rowOff>
    </xdr:from>
    <xdr:to>
      <xdr:col>1</xdr:col>
      <xdr:colOff>1988820</xdr:colOff>
      <xdr:row>7</xdr:row>
      <xdr:rowOff>70485</xdr:rowOff>
    </xdr:to>
    <xdr:sp macro="" textlink="">
      <xdr:nvSpPr>
        <xdr:cNvPr id="5" name="Rounded Rectangle 4">
          <a:hlinkClick xmlns:r="http://schemas.openxmlformats.org/officeDocument/2006/relationships" r:id="rId4"/>
        </xdr:cNvPr>
        <xdr:cNvSpPr/>
      </xdr:nvSpPr>
      <xdr:spPr>
        <a:xfrm>
          <a:off x="243840" y="12877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7</xdr:row>
      <xdr:rowOff>93345</xdr:rowOff>
    </xdr:from>
    <xdr:to>
      <xdr:col>1</xdr:col>
      <xdr:colOff>1988820</xdr:colOff>
      <xdr:row>9</xdr:row>
      <xdr:rowOff>55245</xdr:rowOff>
    </xdr:to>
    <xdr:sp macro="" textlink="">
      <xdr:nvSpPr>
        <xdr:cNvPr id="6" name="Rounded Rectangle 5">
          <a:hlinkClick xmlns:r="http://schemas.openxmlformats.org/officeDocument/2006/relationships" r:id="rId5"/>
        </xdr:cNvPr>
        <xdr:cNvSpPr/>
      </xdr:nvSpPr>
      <xdr:spPr>
        <a:xfrm>
          <a:off x="243840" y="16535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9</xdr:row>
      <xdr:rowOff>78105</xdr:rowOff>
    </xdr:from>
    <xdr:to>
      <xdr:col>1</xdr:col>
      <xdr:colOff>1988820</xdr:colOff>
      <xdr:row>10</xdr:row>
      <xdr:rowOff>430530</xdr:rowOff>
    </xdr:to>
    <xdr:sp macro="" textlink="">
      <xdr:nvSpPr>
        <xdr:cNvPr id="7" name="Rounded Rectangle 6">
          <a:hlinkClick xmlns:r="http://schemas.openxmlformats.org/officeDocument/2006/relationships" r:id="rId6"/>
        </xdr:cNvPr>
        <xdr:cNvSpPr/>
      </xdr:nvSpPr>
      <xdr:spPr>
        <a:xfrm>
          <a:off x="243840" y="20193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11</xdr:row>
      <xdr:rowOff>255270</xdr:rowOff>
    </xdr:from>
    <xdr:to>
      <xdr:col>1</xdr:col>
      <xdr:colOff>1988820</xdr:colOff>
      <xdr:row>13</xdr:row>
      <xdr:rowOff>26670</xdr:rowOff>
    </xdr:to>
    <xdr:sp macro="" textlink="">
      <xdr:nvSpPr>
        <xdr:cNvPr id="8" name="Rounded Rectangle 7">
          <a:hlinkClick xmlns:r="http://schemas.openxmlformats.org/officeDocument/2006/relationships" r:id="rId7"/>
        </xdr:cNvPr>
        <xdr:cNvSpPr/>
      </xdr:nvSpPr>
      <xdr:spPr>
        <a:xfrm>
          <a:off x="243840" y="256794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Summary</a:t>
          </a:r>
        </a:p>
      </xdr:txBody>
    </xdr:sp>
    <xdr:clientData/>
  </xdr:twoCellAnchor>
  <xdr:twoCellAnchor editAs="absolute">
    <xdr:from>
      <xdr:col>1</xdr:col>
      <xdr:colOff>0</xdr:colOff>
      <xdr:row>13</xdr:row>
      <xdr:rowOff>49530</xdr:rowOff>
    </xdr:from>
    <xdr:to>
      <xdr:col>1</xdr:col>
      <xdr:colOff>1988820</xdr:colOff>
      <xdr:row>14</xdr:row>
      <xdr:rowOff>11430</xdr:rowOff>
    </xdr:to>
    <xdr:sp macro="" textlink="">
      <xdr:nvSpPr>
        <xdr:cNvPr id="9" name="Rounded Rectangle 8">
          <a:hlinkClick xmlns:r="http://schemas.openxmlformats.org/officeDocument/2006/relationships" r:id="rId8"/>
        </xdr:cNvPr>
        <xdr:cNvSpPr/>
      </xdr:nvSpPr>
      <xdr:spPr>
        <a:xfrm>
          <a:off x="243840" y="29337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Chart</a:t>
          </a:r>
        </a:p>
      </xdr:txBody>
    </xdr:sp>
    <xdr:clientData/>
  </xdr:twoCellAnchor>
  <xdr:twoCellAnchor editAs="absolute">
    <xdr:from>
      <xdr:col>1</xdr:col>
      <xdr:colOff>0</xdr:colOff>
      <xdr:row>14</xdr:row>
      <xdr:rowOff>43815</xdr:rowOff>
    </xdr:from>
    <xdr:to>
      <xdr:col>1</xdr:col>
      <xdr:colOff>1988820</xdr:colOff>
      <xdr:row>15</xdr:row>
      <xdr:rowOff>5715</xdr:rowOff>
    </xdr:to>
    <xdr:sp macro="" textlink="">
      <xdr:nvSpPr>
        <xdr:cNvPr id="10" name="Rounded Rectangle 9">
          <a:hlinkClick xmlns:r="http://schemas.openxmlformats.org/officeDocument/2006/relationships" r:id="rId9"/>
        </xdr:cNvPr>
        <xdr:cNvSpPr/>
      </xdr:nvSpPr>
      <xdr:spPr>
        <a:xfrm>
          <a:off x="243840" y="32994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180975</xdr:colOff>
      <xdr:row>2</xdr:row>
      <xdr:rowOff>0</xdr:rowOff>
    </xdr:from>
    <xdr:to>
      <xdr:col>13</xdr:col>
      <xdr:colOff>590550</xdr:colOff>
      <xdr:row>21</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13</xdr:row>
      <xdr:rowOff>0</xdr:rowOff>
    </xdr:from>
    <xdr:to>
      <xdr:col>1</xdr:col>
      <xdr:colOff>1988820</xdr:colOff>
      <xdr:row>14</xdr:row>
      <xdr:rowOff>160020</xdr:rowOff>
    </xdr:to>
    <xdr:sp macro="" textlink="">
      <xdr:nvSpPr>
        <xdr:cNvPr id="3" name="Rounded Rectangle 2">
          <a:hlinkClick xmlns:r="http://schemas.openxmlformats.org/officeDocument/2006/relationships" r:id="rId2"/>
        </xdr:cNvPr>
        <xdr:cNvSpPr/>
      </xdr:nvSpPr>
      <xdr:spPr>
        <a:xfrm>
          <a:off x="243840" y="35814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1: Potential Risk Events</a:t>
          </a:r>
        </a:p>
      </xdr:txBody>
    </xdr:sp>
    <xdr:clientData/>
  </xdr:twoCellAnchor>
  <xdr:twoCellAnchor editAs="absolute">
    <xdr:from>
      <xdr:col>1</xdr:col>
      <xdr:colOff>0</xdr:colOff>
      <xdr:row>15</xdr:row>
      <xdr:rowOff>0</xdr:rowOff>
    </xdr:from>
    <xdr:to>
      <xdr:col>1</xdr:col>
      <xdr:colOff>1988820</xdr:colOff>
      <xdr:row>16</xdr:row>
      <xdr:rowOff>160020</xdr:rowOff>
    </xdr:to>
    <xdr:sp macro="" textlink="">
      <xdr:nvSpPr>
        <xdr:cNvPr id="4" name="Rounded Rectangle 3">
          <a:hlinkClick xmlns:r="http://schemas.openxmlformats.org/officeDocument/2006/relationships" r:id="rId3"/>
        </xdr:cNvPr>
        <xdr:cNvSpPr/>
      </xdr:nvSpPr>
      <xdr:spPr>
        <a:xfrm>
          <a:off x="243840" y="39471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2: Event</a:t>
          </a:r>
          <a:r>
            <a:rPr lang="en-US" sz="1100" b="1" baseline="0"/>
            <a:t> Likelihood</a:t>
          </a:r>
          <a:endParaRPr lang="en-US" sz="1100" b="1"/>
        </a:p>
      </xdr:txBody>
    </xdr:sp>
    <xdr:clientData/>
  </xdr:twoCellAnchor>
  <xdr:twoCellAnchor editAs="absolute">
    <xdr:from>
      <xdr:col>1</xdr:col>
      <xdr:colOff>0</xdr:colOff>
      <xdr:row>17</xdr:row>
      <xdr:rowOff>0</xdr:rowOff>
    </xdr:from>
    <xdr:to>
      <xdr:col>1</xdr:col>
      <xdr:colOff>1988820</xdr:colOff>
      <xdr:row>18</xdr:row>
      <xdr:rowOff>160020</xdr:rowOff>
    </xdr:to>
    <xdr:sp macro="" textlink="">
      <xdr:nvSpPr>
        <xdr:cNvPr id="5" name="Rounded Rectangle 4">
          <a:hlinkClick xmlns:r="http://schemas.openxmlformats.org/officeDocument/2006/relationships" r:id="rId4"/>
        </xdr:cNvPr>
        <xdr:cNvSpPr/>
      </xdr:nvSpPr>
      <xdr:spPr>
        <a:xfrm>
          <a:off x="243840" y="431292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3: Time to</a:t>
          </a:r>
          <a:r>
            <a:rPr lang="en-US" sz="1100" b="1" baseline="0"/>
            <a:t> Impact</a:t>
          </a:r>
          <a:endParaRPr lang="en-US" sz="1100" b="1"/>
        </a:p>
      </xdr:txBody>
    </xdr:sp>
    <xdr:clientData/>
  </xdr:twoCellAnchor>
  <xdr:twoCellAnchor editAs="absolute">
    <xdr:from>
      <xdr:col>1</xdr:col>
      <xdr:colOff>0</xdr:colOff>
      <xdr:row>19</xdr:row>
      <xdr:rowOff>0</xdr:rowOff>
    </xdr:from>
    <xdr:to>
      <xdr:col>1</xdr:col>
      <xdr:colOff>1988820</xdr:colOff>
      <xdr:row>20</xdr:row>
      <xdr:rowOff>160020</xdr:rowOff>
    </xdr:to>
    <xdr:sp macro="" textlink="">
      <xdr:nvSpPr>
        <xdr:cNvPr id="6" name="Rounded Rectangle 5">
          <a:hlinkClick xmlns:r="http://schemas.openxmlformats.org/officeDocument/2006/relationships" r:id="rId5"/>
        </xdr:cNvPr>
        <xdr:cNvSpPr/>
      </xdr:nvSpPr>
      <xdr:spPr>
        <a:xfrm>
          <a:off x="243840" y="467868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4: Financial Severity</a:t>
          </a:r>
        </a:p>
      </xdr:txBody>
    </xdr:sp>
    <xdr:clientData/>
  </xdr:twoCellAnchor>
  <xdr:twoCellAnchor editAs="absolute">
    <xdr:from>
      <xdr:col>1</xdr:col>
      <xdr:colOff>0</xdr:colOff>
      <xdr:row>21</xdr:row>
      <xdr:rowOff>0</xdr:rowOff>
    </xdr:from>
    <xdr:to>
      <xdr:col>1</xdr:col>
      <xdr:colOff>1988820</xdr:colOff>
      <xdr:row>22</xdr:row>
      <xdr:rowOff>160020</xdr:rowOff>
    </xdr:to>
    <xdr:sp macro="" textlink="">
      <xdr:nvSpPr>
        <xdr:cNvPr id="7" name="Rounded Rectangle 6">
          <a:hlinkClick xmlns:r="http://schemas.openxmlformats.org/officeDocument/2006/relationships" r:id="rId6"/>
        </xdr:cNvPr>
        <xdr:cNvSpPr/>
      </xdr:nvSpPr>
      <xdr:spPr>
        <a:xfrm>
          <a:off x="243840" y="50444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5: Injury Severity</a:t>
          </a:r>
        </a:p>
      </xdr:txBody>
    </xdr:sp>
    <xdr:clientData/>
  </xdr:twoCellAnchor>
  <xdr:twoCellAnchor editAs="absolute">
    <xdr:from>
      <xdr:col>1</xdr:col>
      <xdr:colOff>0</xdr:colOff>
      <xdr:row>23</xdr:row>
      <xdr:rowOff>0</xdr:rowOff>
    </xdr:from>
    <xdr:to>
      <xdr:col>1</xdr:col>
      <xdr:colOff>1988820</xdr:colOff>
      <xdr:row>24</xdr:row>
      <xdr:rowOff>160020</xdr:rowOff>
    </xdr:to>
    <xdr:sp macro="" textlink="">
      <xdr:nvSpPr>
        <xdr:cNvPr id="8" name="Rounded Rectangle 7">
          <a:hlinkClick xmlns:r="http://schemas.openxmlformats.org/officeDocument/2006/relationships" r:id="rId7"/>
        </xdr:cNvPr>
        <xdr:cNvSpPr/>
      </xdr:nvSpPr>
      <xdr:spPr>
        <a:xfrm>
          <a:off x="243840" y="541020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Step 6: Reputational Severity</a:t>
          </a:r>
        </a:p>
      </xdr:txBody>
    </xdr:sp>
    <xdr:clientData/>
  </xdr:twoCellAnchor>
  <xdr:twoCellAnchor editAs="absolute">
    <xdr:from>
      <xdr:col>1</xdr:col>
      <xdr:colOff>0</xdr:colOff>
      <xdr:row>26</xdr:row>
      <xdr:rowOff>0</xdr:rowOff>
    </xdr:from>
    <xdr:to>
      <xdr:col>1</xdr:col>
      <xdr:colOff>1988820</xdr:colOff>
      <xdr:row>27</xdr:row>
      <xdr:rowOff>160020</xdr:rowOff>
    </xdr:to>
    <xdr:sp macro="" textlink="">
      <xdr:nvSpPr>
        <xdr:cNvPr id="9" name="Rounded Rectangle 8">
          <a:hlinkClick xmlns:r="http://schemas.openxmlformats.org/officeDocument/2006/relationships" r:id="rId8"/>
        </xdr:cNvPr>
        <xdr:cNvSpPr/>
      </xdr:nvSpPr>
      <xdr:spPr>
        <a:xfrm>
          <a:off x="243840" y="595884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Summary</a:t>
          </a:r>
        </a:p>
      </xdr:txBody>
    </xdr:sp>
    <xdr:clientData/>
  </xdr:twoCellAnchor>
  <xdr:twoCellAnchor editAs="absolute">
    <xdr:from>
      <xdr:col>1</xdr:col>
      <xdr:colOff>0</xdr:colOff>
      <xdr:row>28</xdr:row>
      <xdr:rowOff>0</xdr:rowOff>
    </xdr:from>
    <xdr:to>
      <xdr:col>1</xdr:col>
      <xdr:colOff>1988820</xdr:colOff>
      <xdr:row>29</xdr:row>
      <xdr:rowOff>160020</xdr:rowOff>
    </xdr:to>
    <xdr:sp macro="" textlink="">
      <xdr:nvSpPr>
        <xdr:cNvPr id="10" name="Rounded Rectangle 9">
          <a:hlinkClick xmlns:r="http://schemas.openxmlformats.org/officeDocument/2006/relationships" r:id="rId9"/>
        </xdr:cNvPr>
        <xdr:cNvSpPr/>
      </xdr:nvSpPr>
      <xdr:spPr>
        <a:xfrm>
          <a:off x="243840" y="6324600"/>
          <a:ext cx="1988820" cy="342900"/>
        </a:xfrm>
        <a:prstGeom prst="roundRect">
          <a:avLst/>
        </a:prstGeom>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n-US" sz="1100" b="1">
              <a:solidFill>
                <a:sysClr val="windowText" lastClr="000000"/>
              </a:solidFill>
            </a:rPr>
            <a:t>Chart</a:t>
          </a:r>
        </a:p>
      </xdr:txBody>
    </xdr:sp>
    <xdr:clientData/>
  </xdr:twoCellAnchor>
  <xdr:twoCellAnchor editAs="absolute">
    <xdr:from>
      <xdr:col>1</xdr:col>
      <xdr:colOff>0</xdr:colOff>
      <xdr:row>30</xdr:row>
      <xdr:rowOff>0</xdr:rowOff>
    </xdr:from>
    <xdr:to>
      <xdr:col>1</xdr:col>
      <xdr:colOff>1988820</xdr:colOff>
      <xdr:row>31</xdr:row>
      <xdr:rowOff>160020</xdr:rowOff>
    </xdr:to>
    <xdr:sp macro="" textlink="">
      <xdr:nvSpPr>
        <xdr:cNvPr id="11" name="Rounded Rectangle 10">
          <a:hlinkClick xmlns:r="http://schemas.openxmlformats.org/officeDocument/2006/relationships" r:id="rId10"/>
        </xdr:cNvPr>
        <xdr:cNvSpPr/>
      </xdr:nvSpPr>
      <xdr:spPr>
        <a:xfrm>
          <a:off x="243840" y="6690360"/>
          <a:ext cx="1988820" cy="3429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r>
            <a:rPr lang="en-US" sz="1100" b="1"/>
            <a:t>Customize Scales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kc1-my.sharepoint.com/personal/sean_catanese_kingcounty_gov/Documents/Desktop/-%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kc1-my.sharepoint.com/personal/sean_catanese_kingcounty_gov/Documents/Desktop/Risk%20Ranking%20-%20blank%20for%20users%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Scales"/>
      <sheetName val="Assess"/>
      <sheetName val="Graph"/>
      <sheetName val="Export"/>
      <sheetName val="Scoring"/>
      <sheetName val="Lists"/>
    </sheetNames>
    <sheetDataSet>
      <sheetData sheetId="0" refreshError="1"/>
      <sheetData sheetId="1">
        <row r="23">
          <cell r="E23" t="str">
            <v>Nearly complete</v>
          </cell>
        </row>
        <row r="24">
          <cell r="E24" t="str">
            <v>Significant</v>
          </cell>
        </row>
        <row r="25">
          <cell r="E25" t="str">
            <v>Moderate</v>
          </cell>
        </row>
        <row r="26">
          <cell r="E26" t="str">
            <v>Minor</v>
          </cell>
        </row>
        <row r="27">
          <cell r="E27" t="str">
            <v>None</v>
          </cell>
        </row>
      </sheetData>
      <sheetData sheetId="2"/>
      <sheetData sheetId="3" refreshError="1"/>
      <sheetData sheetId="4" refreshError="1"/>
      <sheetData sheetId="5" refreshError="1"/>
      <sheetData sheetId="6">
        <row r="2">
          <cell r="A2" t="str">
            <v>UC Berkeley</v>
          </cell>
        </row>
        <row r="3">
          <cell r="A3" t="str">
            <v>UC San Francisco</v>
          </cell>
        </row>
        <row r="4">
          <cell r="A4" t="str">
            <v>UC Davis</v>
          </cell>
          <cell r="D4" t="str">
            <v>Hazard Risks</v>
          </cell>
        </row>
        <row r="5">
          <cell r="A5" t="str">
            <v>UC Los Angeles</v>
          </cell>
          <cell r="D5" t="str">
            <v>Financial Risks</v>
          </cell>
        </row>
        <row r="6">
          <cell r="A6" t="str">
            <v>UC Riverside</v>
          </cell>
          <cell r="D6" t="str">
            <v>Information Technology Risks</v>
          </cell>
        </row>
        <row r="7">
          <cell r="A7" t="str">
            <v>UC San Diego</v>
          </cell>
          <cell r="D7" t="str">
            <v>Human Resources Risks</v>
          </cell>
        </row>
        <row r="8">
          <cell r="A8" t="str">
            <v>UC Santa Cruz</v>
          </cell>
          <cell r="D8" t="str">
            <v>Research Risks</v>
          </cell>
        </row>
        <row r="9">
          <cell r="A9" t="str">
            <v>UC Santa Barbara</v>
          </cell>
          <cell r="D9" t="str">
            <v>Contract and Grant Risks</v>
          </cell>
        </row>
        <row r="10">
          <cell r="A10" t="str">
            <v>UC Irvine</v>
          </cell>
          <cell r="D10" t="str">
            <v>Student Life Risks</v>
          </cell>
        </row>
        <row r="11">
          <cell r="A11" t="str">
            <v>UC Merced</v>
          </cell>
          <cell r="D11" t="str">
            <v>Other Risks</v>
          </cell>
        </row>
        <row r="12">
          <cell r="A12" t="str">
            <v>UC San Francisco Medical Center</v>
          </cell>
        </row>
        <row r="13">
          <cell r="A13" t="str">
            <v>UC Davis Medical Center</v>
          </cell>
        </row>
        <row r="14">
          <cell r="A14" t="str">
            <v>UC Los Angeles Medical Center</v>
          </cell>
        </row>
        <row r="15">
          <cell r="A15" t="str">
            <v>UC San Diego Medical Center</v>
          </cell>
        </row>
        <row r="16">
          <cell r="A16" t="str">
            <v>UC Irvine Medical Center</v>
          </cell>
        </row>
        <row r="17">
          <cell r="A17" t="str">
            <v>Office of the President</v>
          </cell>
        </row>
        <row r="18">
          <cell r="A18" t="str">
            <v>Agriculture and Natural Resources</v>
          </cell>
        </row>
        <row r="19">
          <cell r="A19" t="str">
            <v>Other/Not Listed</v>
          </cell>
        </row>
        <row r="21">
          <cell r="A21" t="str">
            <v>Very high</v>
          </cell>
        </row>
        <row r="22">
          <cell r="A22" t="str">
            <v>High</v>
          </cell>
        </row>
        <row r="23">
          <cell r="A23" t="str">
            <v>Moderate</v>
          </cell>
        </row>
        <row r="24">
          <cell r="A24" t="str">
            <v>Low</v>
          </cell>
        </row>
        <row r="25">
          <cell r="A25" t="str">
            <v>Very low</v>
          </cell>
        </row>
        <row r="26">
          <cell r="A26" t="str">
            <v>Unsure/Don't know</v>
          </cell>
        </row>
        <row r="29">
          <cell r="A29" t="str">
            <v>Multiple times daily</v>
          </cell>
        </row>
        <row r="30">
          <cell r="A30" t="str">
            <v>Daily</v>
          </cell>
        </row>
        <row r="31">
          <cell r="A31" t="str">
            <v>Weekly</v>
          </cell>
        </row>
        <row r="32">
          <cell r="A32" t="str">
            <v>Monthly</v>
          </cell>
        </row>
        <row r="33">
          <cell r="A33" t="str">
            <v>Quarterly</v>
          </cell>
        </row>
        <row r="34">
          <cell r="A34" t="str">
            <v>Semi-annually</v>
          </cell>
        </row>
        <row r="35">
          <cell r="A35" t="str">
            <v>Annually</v>
          </cell>
        </row>
        <row r="36">
          <cell r="A36" t="str">
            <v>Ad-hoc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p 1 - Risk Events"/>
      <sheetName val="Step 2 - Event Likelihood"/>
      <sheetName val="Step 3 - Time to Impact"/>
      <sheetName val="Step 4 - Financial Severity"/>
      <sheetName val="Step 5 - Injury Severity"/>
      <sheetName val="Step 6 - Reputational Severity"/>
      <sheetName val="Scoring"/>
      <sheetName val="Customize Scales"/>
      <sheetName val="Summary"/>
      <sheetName val="Chart of Events"/>
      <sheetName val="Steps"/>
      <sheetName val="Buttons"/>
      <sheetName val="MapNums"/>
      <sheetName val="Export"/>
    </sheetNames>
    <sheetDataSet>
      <sheetData sheetId="0"/>
      <sheetData sheetId="1"/>
      <sheetData sheetId="2"/>
      <sheetData sheetId="3"/>
      <sheetData sheetId="4"/>
      <sheetData sheetId="5"/>
      <sheetData sheetId="6" refreshError="1"/>
      <sheetData sheetId="7"/>
      <sheetData sheetId="8"/>
      <sheetData sheetId="9"/>
      <sheetData sheetId="10" refreshError="1"/>
      <sheetData sheetId="11" refreshError="1"/>
      <sheetData sheetId="12">
        <row r="22">
          <cell r="B22" t="str">
            <v/>
          </cell>
          <cell r="C22" t="str">
            <v/>
          </cell>
        </row>
        <row r="23">
          <cell r="C23" t="str">
            <v/>
          </cell>
        </row>
        <row r="24">
          <cell r="C24" t="str">
            <v/>
          </cell>
        </row>
        <row r="25">
          <cell r="C25" t="str">
            <v/>
          </cell>
        </row>
        <row r="26">
          <cell r="C26" t="str">
            <v/>
          </cell>
        </row>
        <row r="27">
          <cell r="C27" t="str">
            <v/>
          </cell>
        </row>
        <row r="28">
          <cell r="C28" t="str">
            <v/>
          </cell>
        </row>
        <row r="29">
          <cell r="C29" t="str">
            <v/>
          </cell>
        </row>
        <row r="30">
          <cell r="C30" t="str">
            <v/>
          </cell>
        </row>
        <row r="31">
          <cell r="C31" t="str">
            <v/>
          </cell>
        </row>
        <row r="32">
          <cell r="C32" t="str">
            <v/>
          </cell>
        </row>
        <row r="33">
          <cell r="C33" t="str">
            <v/>
          </cell>
        </row>
        <row r="34">
          <cell r="C34" t="str">
            <v/>
          </cell>
        </row>
        <row r="35">
          <cell r="C35" t="str">
            <v/>
          </cell>
        </row>
        <row r="36">
          <cell r="C36" t="str">
            <v/>
          </cell>
        </row>
      </sheetData>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6"/>
  <sheetViews>
    <sheetView showGridLines="0" showRowColHeaders="0" zoomScaleNormal="100" workbookViewId="0">
      <selection activeCell="D15" sqref="D15"/>
    </sheetView>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7" width="33.88671875" style="4" customWidth="1"/>
    <col min="8" max="8" width="31.88671875" style="4" customWidth="1"/>
    <col min="9" max="9" width="11" style="4" customWidth="1"/>
    <col min="10" max="16384" width="9.109375" style="4"/>
  </cols>
  <sheetData>
    <row r="2" spans="3:16" x14ac:dyDescent="0.3">
      <c r="C2" s="1"/>
      <c r="D2" s="2" t="s">
        <v>0</v>
      </c>
      <c r="E2" s="2" t="s">
        <v>178</v>
      </c>
      <c r="F2" s="2" t="s">
        <v>179</v>
      </c>
      <c r="G2" s="2" t="s">
        <v>180</v>
      </c>
      <c r="H2" s="3" t="s">
        <v>1</v>
      </c>
      <c r="I2" s="1"/>
      <c r="J2" s="1"/>
    </row>
    <row r="3" spans="3:16" ht="28.8" x14ac:dyDescent="0.3">
      <c r="C3" s="5"/>
      <c r="D3" s="6" t="s">
        <v>135</v>
      </c>
      <c r="E3" s="6" t="s">
        <v>156</v>
      </c>
      <c r="F3" s="6" t="s">
        <v>176</v>
      </c>
      <c r="G3" s="6" t="s">
        <v>163</v>
      </c>
      <c r="H3" s="6" t="str">
        <f>IF(ISBLANK(E3),"",IF(ISBLANK(F3),E3,IF(ISBLANK(G3),E3&amp;", "&amp;F3,E3&amp;", "&amp;F3&amp;", "&amp;G3)))</f>
        <v>Housing – shared space closed, Rely on sanitization, Training</v>
      </c>
      <c r="I3" s="1"/>
      <c r="J3" s="5"/>
    </row>
    <row r="4" spans="3:16" ht="28.8" x14ac:dyDescent="0.3">
      <c r="C4" s="7"/>
      <c r="D4" s="6" t="s">
        <v>206</v>
      </c>
      <c r="E4" s="6" t="s">
        <v>172</v>
      </c>
      <c r="F4" s="6" t="s">
        <v>171</v>
      </c>
      <c r="G4" s="6" t="s">
        <v>169</v>
      </c>
      <c r="H4" s="6" t="str">
        <f t="shared" ref="H4:H17" si="0">IF(ISBLANK(E4),"",IF(ISBLANK(F4),E4,IF(ISBLANK(G4),E4&amp;", "&amp;F4,E4&amp;", "&amp;F4&amp;", "&amp;G4)))</f>
        <v>Closed to the public, Communication system, Carry-out dining only</v>
      </c>
      <c r="I4" s="1"/>
      <c r="J4" s="7"/>
      <c r="L4" s="8"/>
      <c r="M4" s="8"/>
      <c r="N4" s="8"/>
      <c r="O4" s="8"/>
      <c r="P4" s="8"/>
    </row>
    <row r="5" spans="3:16" ht="43.2" x14ac:dyDescent="0.3">
      <c r="C5" s="5"/>
      <c r="D5" s="6" t="s">
        <v>136</v>
      </c>
      <c r="E5" s="6" t="s">
        <v>155</v>
      </c>
      <c r="F5" s="6" t="s">
        <v>152</v>
      </c>
      <c r="G5" s="6" t="s">
        <v>176</v>
      </c>
      <c r="H5" s="6" t="str">
        <f t="shared" si="0"/>
        <v>Limit size to 25, Rely on PPE (masks, shields, barriers, sanitizers), Rely on sanitization</v>
      </c>
      <c r="I5" s="1"/>
      <c r="J5" s="5"/>
    </row>
    <row r="6" spans="3:16" x14ac:dyDescent="0.3">
      <c r="C6" s="5"/>
      <c r="D6" s="6" t="s">
        <v>137</v>
      </c>
      <c r="E6" s="6" t="s">
        <v>148</v>
      </c>
      <c r="F6" s="6"/>
      <c r="G6" s="6"/>
      <c r="H6" s="6" t="str">
        <f t="shared" si="0"/>
        <v>Prohibit travel</v>
      </c>
      <c r="I6" s="1"/>
      <c r="J6" s="5"/>
      <c r="K6" s="5"/>
    </row>
    <row r="7" spans="3:16" x14ac:dyDescent="0.3">
      <c r="C7" s="5"/>
      <c r="D7" s="6" t="s">
        <v>138</v>
      </c>
      <c r="E7" s="6" t="s">
        <v>148</v>
      </c>
      <c r="F7" s="6"/>
      <c r="G7" s="6"/>
      <c r="H7" s="6" t="str">
        <f t="shared" si="0"/>
        <v>Prohibit travel</v>
      </c>
      <c r="I7" s="1"/>
      <c r="J7" s="5"/>
      <c r="K7" s="5"/>
    </row>
    <row r="8" spans="3:16" x14ac:dyDescent="0.3">
      <c r="C8" s="5"/>
      <c r="D8" s="6" t="s">
        <v>139</v>
      </c>
      <c r="E8" s="6" t="s">
        <v>170</v>
      </c>
      <c r="F8" s="6"/>
      <c r="G8" s="6"/>
      <c r="H8" s="6" t="str">
        <f t="shared" si="0"/>
        <v>Central services only</v>
      </c>
      <c r="I8" s="1"/>
      <c r="J8" s="5"/>
      <c r="K8" s="5"/>
    </row>
    <row r="9" spans="3:16" ht="28.8" x14ac:dyDescent="0.3">
      <c r="D9" s="6" t="s">
        <v>140</v>
      </c>
      <c r="E9" s="6" t="s">
        <v>165</v>
      </c>
      <c r="F9" s="6" t="s">
        <v>176</v>
      </c>
      <c r="G9" s="6"/>
      <c r="H9" s="6" t="str">
        <f t="shared" si="0"/>
        <v>Modified layout (space, barriers, removal, shields), Rely on sanitization</v>
      </c>
      <c r="I9" s="1"/>
    </row>
    <row r="10" spans="3:16" ht="43.2" x14ac:dyDescent="0.3">
      <c r="D10" s="6" t="s">
        <v>141</v>
      </c>
      <c r="E10" s="6" t="s">
        <v>173</v>
      </c>
      <c r="F10" s="6" t="s">
        <v>152</v>
      </c>
      <c r="G10" s="6" t="s">
        <v>163</v>
      </c>
      <c r="H10" s="6" t="str">
        <f t="shared" si="0"/>
        <v>Directional flow and signage, Rely on PPE (masks, shields, barriers, sanitizers), Training</v>
      </c>
      <c r="I10" s="1"/>
    </row>
    <row r="11" spans="3:16" ht="28.8" x14ac:dyDescent="0.3">
      <c r="D11" s="6" t="s">
        <v>142</v>
      </c>
      <c r="E11" s="6" t="s">
        <v>152</v>
      </c>
      <c r="F11" s="9" t="s">
        <v>163</v>
      </c>
      <c r="G11" s="9"/>
      <c r="H11" s="6" t="str">
        <f t="shared" si="0"/>
        <v>Rely on PPE (masks, shields, barriers, sanitizers), Training</v>
      </c>
      <c r="I11" s="1"/>
    </row>
    <row r="12" spans="3:16" ht="28.8" x14ac:dyDescent="0.3">
      <c r="D12" s="6" t="s">
        <v>143</v>
      </c>
      <c r="E12" s="9" t="s">
        <v>167</v>
      </c>
      <c r="F12" s="6" t="s">
        <v>152</v>
      </c>
      <c r="G12" s="9"/>
      <c r="H12" s="6" t="str">
        <f t="shared" si="0"/>
        <v>One student per room, Rely on PPE (masks, shields, barriers, sanitizers)</v>
      </c>
      <c r="I12" s="1"/>
    </row>
    <row r="13" spans="3:16" ht="28.8" x14ac:dyDescent="0.3">
      <c r="D13" s="6" t="s">
        <v>144</v>
      </c>
      <c r="E13" s="9" t="s">
        <v>151</v>
      </c>
      <c r="F13" s="9" t="s">
        <v>164</v>
      </c>
      <c r="G13" s="9" t="s">
        <v>163</v>
      </c>
      <c r="H13" s="6" t="str">
        <f t="shared" si="0"/>
        <v>Develop internal capability, Tracking, Training</v>
      </c>
      <c r="I13" s="1"/>
    </row>
    <row r="14" spans="3:16" ht="28.8" x14ac:dyDescent="0.3">
      <c r="D14" s="6" t="s">
        <v>207</v>
      </c>
      <c r="E14" s="9" t="s">
        <v>161</v>
      </c>
      <c r="F14" s="9" t="s">
        <v>150</v>
      </c>
      <c r="G14" s="9" t="s">
        <v>159</v>
      </c>
      <c r="H14" s="6" t="str">
        <f>IF(ISBLANK(E14),"",IF(ISBLANK(F14),E14,IF(ISBLANK(G14),E14&amp;", "&amp;F14,E14&amp;", "&amp;F14&amp;", "&amp;G14)))</f>
        <v>Conduct outdoors, Physical distancing enforced, Masks required</v>
      </c>
      <c r="I14" s="1"/>
    </row>
    <row r="15" spans="3:16" x14ac:dyDescent="0.3">
      <c r="D15" s="9"/>
      <c r="E15" s="9"/>
      <c r="F15" s="9"/>
      <c r="G15" s="9"/>
      <c r="H15" s="6" t="str">
        <f t="shared" si="0"/>
        <v/>
      </c>
      <c r="I15" s="1"/>
    </row>
    <row r="16" spans="3:16" x14ac:dyDescent="0.3">
      <c r="D16" s="9"/>
      <c r="E16" s="9"/>
      <c r="F16" s="9"/>
      <c r="G16" s="9"/>
      <c r="H16" s="6" t="str">
        <f t="shared" si="0"/>
        <v/>
      </c>
      <c r="I16" s="1"/>
    </row>
    <row r="17" spans="2:9" x14ac:dyDescent="0.3">
      <c r="D17" s="9"/>
      <c r="E17" s="9"/>
      <c r="F17" s="9"/>
      <c r="G17" s="9"/>
      <c r="H17" s="6" t="str">
        <f t="shared" si="0"/>
        <v/>
      </c>
      <c r="I17" s="1"/>
    </row>
    <row r="18" spans="2:9" x14ac:dyDescent="0.3">
      <c r="I18" s="1"/>
    </row>
    <row r="19" spans="2:9" x14ac:dyDescent="0.3">
      <c r="I19" s="1"/>
    </row>
    <row r="20" spans="2:9" ht="115.2" x14ac:dyDescent="0.3">
      <c r="B20" s="161" t="s">
        <v>197</v>
      </c>
      <c r="I20" s="1"/>
    </row>
    <row r="21" spans="2:9" x14ac:dyDescent="0.3">
      <c r="I21" s="1"/>
    </row>
    <row r="22" spans="2:9" ht="144" x14ac:dyDescent="0.3">
      <c r="B22" s="161" t="s">
        <v>198</v>
      </c>
      <c r="I22" s="1"/>
    </row>
    <row r="23" spans="2:9" ht="158.4" x14ac:dyDescent="0.3">
      <c r="B23" s="162" t="s">
        <v>205</v>
      </c>
      <c r="I23" s="1"/>
    </row>
    <row r="24" spans="2:9" ht="129.6" x14ac:dyDescent="0.3">
      <c r="B24" s="161" t="s">
        <v>196</v>
      </c>
      <c r="I24" s="1"/>
    </row>
    <row r="25" spans="2:9" x14ac:dyDescent="0.3">
      <c r="I25" s="1"/>
    </row>
    <row r="26" spans="2:9" x14ac:dyDescent="0.3">
      <c r="I26" s="1"/>
    </row>
  </sheetData>
  <sheetProtection formatCells="0" formatColumns="0" formatRows="0"/>
  <hyperlinks>
    <hyperlink ref="K4" location="'Map-Controlled'!A1" display="Chart of Events with Controls"/>
    <hyperlink ref="K5" location="'Map-Uncontrolled'!A1" display="Chart of Events without Controls"/>
  </hyperlink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'Customize Scales'!$D$41:$D$73</xm:f>
          </x14:formula1>
          <xm:sqref>E3:G17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3"/>
  <sheetViews>
    <sheetView showGridLines="0" showRowColHeaders="0" zoomScaleNormal="100" zoomScaleSheetLayoutView="100" workbookViewId="0">
      <selection activeCell="B8" sqref="B8"/>
    </sheetView>
  </sheetViews>
  <sheetFormatPr defaultColWidth="9.109375" defaultRowHeight="14.4" x14ac:dyDescent="0.3"/>
  <cols>
    <col min="1" max="1" width="3.5546875" style="33" customWidth="1"/>
    <col min="2" max="2" width="37.109375" style="33" bestFit="1" customWidth="1"/>
    <col min="3" max="3" width="4.33203125" style="33" customWidth="1"/>
    <col min="4" max="4" width="2.6640625" style="33" customWidth="1"/>
    <col min="5" max="5" width="4.33203125" style="33" customWidth="1"/>
    <col min="6" max="6" width="9.109375" style="33"/>
    <col min="7" max="7" width="11" style="33" customWidth="1"/>
    <col min="8" max="16384" width="9.109375" style="33"/>
  </cols>
  <sheetData>
    <row r="2" spans="2:14" ht="18.75" customHeight="1" x14ac:dyDescent="0.3">
      <c r="B2" s="39" t="s">
        <v>101</v>
      </c>
      <c r="C2" s="44"/>
      <c r="D2" s="44"/>
      <c r="E2" s="39"/>
      <c r="F2" s="44"/>
      <c r="G2" s="44"/>
      <c r="H2" s="44"/>
    </row>
    <row r="3" spans="2:14" ht="15.75" customHeight="1" x14ac:dyDescent="0.3">
      <c r="B3" s="172" t="s">
        <v>102</v>
      </c>
      <c r="C3" s="100"/>
      <c r="D3" s="174" t="str">
        <f>B8</f>
        <v>Likelihood and Time</v>
      </c>
      <c r="E3" s="101"/>
      <c r="F3" s="101"/>
      <c r="G3" s="101"/>
      <c r="H3" s="101"/>
      <c r="I3" s="102"/>
      <c r="J3" s="102"/>
      <c r="K3" s="102"/>
      <c r="L3" s="102"/>
      <c r="M3" s="102"/>
      <c r="N3" s="102"/>
    </row>
    <row r="4" spans="2:14" x14ac:dyDescent="0.3">
      <c r="B4" s="172"/>
      <c r="C4" s="103"/>
      <c r="D4" s="174"/>
      <c r="E4" s="101"/>
      <c r="F4" s="104"/>
      <c r="G4" s="104"/>
      <c r="H4" s="104"/>
      <c r="I4" s="102"/>
      <c r="J4" s="105"/>
      <c r="K4" s="105"/>
      <c r="L4" s="105"/>
      <c r="M4" s="105"/>
      <c r="N4" s="105"/>
    </row>
    <row r="5" spans="2:14" x14ac:dyDescent="0.3">
      <c r="B5" s="173"/>
      <c r="C5" s="100"/>
      <c r="D5" s="174"/>
      <c r="E5" s="101"/>
      <c r="F5" s="101"/>
      <c r="G5" s="101"/>
      <c r="H5" s="101"/>
      <c r="I5" s="102"/>
      <c r="J5" s="102"/>
      <c r="K5" s="102"/>
      <c r="L5" s="102"/>
      <c r="M5" s="102"/>
      <c r="N5" s="102"/>
    </row>
    <row r="6" spans="2:14" ht="102.75" customHeight="1" x14ac:dyDescent="0.3">
      <c r="B6" s="173"/>
      <c r="C6" s="100"/>
      <c r="D6" s="174"/>
      <c r="E6" s="101"/>
      <c r="F6" s="101"/>
      <c r="G6" s="101"/>
      <c r="H6" s="101"/>
      <c r="I6" s="101"/>
      <c r="J6" s="102"/>
      <c r="K6" s="102"/>
      <c r="L6" s="102"/>
      <c r="M6" s="102"/>
      <c r="N6" s="102"/>
    </row>
    <row r="7" spans="2:14" ht="15.75" customHeight="1" x14ac:dyDescent="0.3">
      <c r="B7" s="106" t="s">
        <v>103</v>
      </c>
      <c r="C7" s="100"/>
      <c r="D7" s="174"/>
      <c r="E7" s="101"/>
      <c r="F7" s="101"/>
      <c r="G7" s="101"/>
      <c r="H7" s="101"/>
      <c r="I7" s="101"/>
      <c r="J7" s="102"/>
      <c r="K7" s="102"/>
      <c r="L7" s="102"/>
      <c r="M7" s="102"/>
      <c r="N7" s="102"/>
    </row>
    <row r="8" spans="2:14" x14ac:dyDescent="0.3">
      <c r="B8" s="107" t="s">
        <v>67</v>
      </c>
      <c r="C8" s="100"/>
      <c r="D8" s="174"/>
      <c r="E8" s="101"/>
      <c r="F8" s="101"/>
      <c r="G8" s="101"/>
      <c r="H8" s="101"/>
      <c r="I8" s="101"/>
      <c r="J8" s="102"/>
      <c r="K8" s="102"/>
      <c r="L8" s="102"/>
      <c r="M8" s="102"/>
      <c r="N8" s="102"/>
    </row>
    <row r="9" spans="2:14" x14ac:dyDescent="0.3">
      <c r="B9" s="106" t="s">
        <v>104</v>
      </c>
      <c r="D9" s="174"/>
      <c r="E9" s="101"/>
      <c r="F9" s="102"/>
      <c r="G9" s="102"/>
      <c r="H9" s="102"/>
      <c r="I9" s="102"/>
      <c r="J9" s="102"/>
      <c r="K9" s="102"/>
      <c r="L9" s="102"/>
      <c r="M9" s="102"/>
      <c r="N9" s="102"/>
    </row>
    <row r="10" spans="2:14" x14ac:dyDescent="0.3">
      <c r="B10" s="107" t="s">
        <v>8</v>
      </c>
      <c r="D10" s="174"/>
      <c r="E10" s="101"/>
      <c r="F10" s="102"/>
      <c r="G10" s="102"/>
      <c r="H10" s="102"/>
      <c r="I10" s="102"/>
      <c r="J10" s="102"/>
      <c r="K10" s="102"/>
      <c r="L10" s="102"/>
      <c r="M10" s="102"/>
      <c r="N10" s="102"/>
    </row>
    <row r="11" spans="2:14" x14ac:dyDescent="0.3">
      <c r="B11" s="106" t="s">
        <v>105</v>
      </c>
      <c r="D11" s="174"/>
      <c r="E11" s="101"/>
      <c r="F11" s="102"/>
      <c r="G11" s="102"/>
      <c r="H11" s="102"/>
      <c r="I11" s="102"/>
      <c r="J11" s="102"/>
      <c r="K11" s="102"/>
      <c r="L11" s="102"/>
      <c r="M11" s="102"/>
      <c r="N11" s="102"/>
    </row>
    <row r="12" spans="2:14" x14ac:dyDescent="0.3">
      <c r="B12" s="107" t="s">
        <v>68</v>
      </c>
      <c r="D12" s="174"/>
      <c r="E12" s="101"/>
      <c r="F12" s="102"/>
      <c r="G12" s="102"/>
      <c r="H12" s="102"/>
      <c r="I12" s="102"/>
      <c r="J12" s="102"/>
      <c r="K12" s="102"/>
      <c r="L12" s="102"/>
      <c r="M12" s="102"/>
      <c r="N12" s="102"/>
    </row>
    <row r="13" spans="2:14" x14ac:dyDescent="0.3">
      <c r="D13" s="174"/>
      <c r="E13" s="101"/>
      <c r="F13" s="102"/>
      <c r="G13" s="102"/>
      <c r="H13" s="102"/>
      <c r="I13" s="102"/>
      <c r="J13" s="102"/>
      <c r="K13" s="102"/>
      <c r="L13" s="102"/>
      <c r="M13" s="102"/>
      <c r="N13" s="102"/>
    </row>
    <row r="14" spans="2:14" x14ac:dyDescent="0.3">
      <c r="D14" s="174"/>
      <c r="E14" s="101"/>
      <c r="F14" s="102"/>
      <c r="G14" s="102"/>
      <c r="H14" s="102"/>
      <c r="I14" s="102"/>
      <c r="J14" s="102"/>
      <c r="K14" s="102"/>
      <c r="L14" s="102"/>
      <c r="M14" s="102"/>
      <c r="N14" s="102"/>
    </row>
    <row r="15" spans="2:14" x14ac:dyDescent="0.3">
      <c r="D15" s="174"/>
      <c r="E15" s="101"/>
      <c r="F15" s="102"/>
      <c r="G15" s="102"/>
      <c r="H15" s="102"/>
      <c r="I15" s="102"/>
      <c r="J15" s="102"/>
      <c r="K15" s="102"/>
      <c r="L15" s="102"/>
      <c r="M15" s="102"/>
      <c r="N15" s="102"/>
    </row>
    <row r="16" spans="2:14" x14ac:dyDescent="0.3">
      <c r="D16" s="174"/>
      <c r="E16" s="101"/>
      <c r="F16" s="102"/>
      <c r="G16" s="102"/>
      <c r="H16" s="102"/>
      <c r="I16" s="102"/>
      <c r="J16" s="102"/>
      <c r="K16" s="102"/>
      <c r="L16" s="102"/>
      <c r="M16" s="102"/>
      <c r="N16" s="102"/>
    </row>
    <row r="17" spans="4:14" x14ac:dyDescent="0.3">
      <c r="D17" s="174"/>
      <c r="E17" s="101"/>
      <c r="F17" s="102"/>
      <c r="G17" s="102"/>
      <c r="H17" s="102"/>
      <c r="I17" s="102"/>
      <c r="J17" s="102"/>
      <c r="K17" s="102"/>
      <c r="L17" s="102"/>
      <c r="M17" s="102"/>
      <c r="N17" s="102"/>
    </row>
    <row r="18" spans="4:14" x14ac:dyDescent="0.3">
      <c r="D18" s="174"/>
      <c r="E18" s="102"/>
      <c r="F18" s="102"/>
      <c r="G18" s="102"/>
      <c r="H18" s="102"/>
      <c r="I18" s="102"/>
      <c r="J18" s="102"/>
      <c r="K18" s="102"/>
      <c r="L18" s="102"/>
      <c r="M18" s="102"/>
      <c r="N18" s="102"/>
    </row>
    <row r="19" spans="4:14" x14ac:dyDescent="0.3">
      <c r="D19" s="174"/>
      <c r="E19" s="102"/>
      <c r="F19" s="102"/>
      <c r="G19" s="102"/>
      <c r="H19" s="102"/>
      <c r="I19" s="102"/>
      <c r="J19" s="102"/>
      <c r="K19" s="102"/>
      <c r="L19" s="102"/>
      <c r="M19" s="102"/>
      <c r="N19" s="102"/>
    </row>
    <row r="20" spans="4:14" x14ac:dyDescent="0.3">
      <c r="D20" s="174"/>
      <c r="E20" s="102"/>
      <c r="F20" s="102"/>
      <c r="G20" s="102"/>
      <c r="H20" s="102"/>
      <c r="I20" s="102"/>
      <c r="J20" s="102"/>
      <c r="K20" s="102"/>
      <c r="L20" s="102"/>
      <c r="M20" s="102"/>
      <c r="N20" s="102"/>
    </row>
    <row r="21" spans="4:14" x14ac:dyDescent="0.3">
      <c r="D21" s="102"/>
      <c r="E21" s="102"/>
      <c r="F21" s="102"/>
      <c r="G21" s="102"/>
      <c r="H21" s="102"/>
      <c r="I21" s="102"/>
      <c r="J21" s="102"/>
      <c r="K21" s="102"/>
      <c r="L21" s="102"/>
      <c r="M21" s="102"/>
      <c r="N21" s="102"/>
    </row>
    <row r="22" spans="4:14" x14ac:dyDescent="0.3">
      <c r="D22" s="102"/>
      <c r="E22" s="102"/>
      <c r="F22" s="175" t="str">
        <f>B10</f>
        <v>Reputational Severity</v>
      </c>
      <c r="G22" s="175"/>
      <c r="H22" s="175"/>
      <c r="I22" s="175"/>
      <c r="J22" s="175"/>
      <c r="K22" s="175"/>
      <c r="L22" s="175"/>
      <c r="M22" s="175"/>
      <c r="N22" s="175"/>
    </row>
    <row r="23" spans="4:14" x14ac:dyDescent="0.3">
      <c r="D23" s="102"/>
      <c r="E23" s="102"/>
      <c r="F23" s="102" t="s">
        <v>106</v>
      </c>
      <c r="G23" s="102"/>
      <c r="H23" s="102" t="str">
        <f>B12</f>
        <v>Score</v>
      </c>
      <c r="I23" s="102"/>
      <c r="J23" s="102"/>
      <c r="K23" s="102"/>
      <c r="L23" s="102"/>
      <c r="M23" s="102"/>
      <c r="N23" s="102"/>
    </row>
  </sheetData>
  <sheetProtection formatCells="0" formatColumns="0" formatRows="0"/>
  <mergeCells count="3">
    <mergeCell ref="B3:B6"/>
    <mergeCell ref="D3:D20"/>
    <mergeCell ref="F22:N22"/>
  </mergeCells>
  <dataValidations count="1">
    <dataValidation type="list" allowBlank="1" showInputMessage="1" showErrorMessage="1" sqref="B8 B10 B12">
      <formula1>Axes</formula1>
    </dataValidation>
  </dataValidations>
  <hyperlinks>
    <hyperlink ref="I4" location="'Map-Controlled'!A1" display="Chart of Events with Controls"/>
    <hyperlink ref="I5" location="'Map-Uncontrolled'!A1" display="Chart of Events without Controls"/>
    <hyperlink ref="G4" location="'Map-Controlled'!A1" display="Chart of Events with Controls"/>
    <hyperlink ref="G5" location="'Map-Uncontrolled'!A1" display="Chart of Events without Controls"/>
  </hyperlinks>
  <pageMargins left="0.7" right="0.7" top="0.75" bottom="0.75" header="0.3" footer="0.3"/>
  <pageSetup scale="9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29"/>
  <sheetViews>
    <sheetView workbookViewId="0">
      <selection activeCell="Z14" sqref="Z14"/>
    </sheetView>
  </sheetViews>
  <sheetFormatPr defaultColWidth="9.109375" defaultRowHeight="14.4" x14ac:dyDescent="0.3"/>
  <cols>
    <col min="1" max="1" width="9.109375" style="33"/>
    <col min="2" max="2" width="38.5546875" style="33" customWidth="1"/>
    <col min="3" max="16384" width="9.109375" style="33"/>
  </cols>
  <sheetData>
    <row r="2" spans="2:2" x14ac:dyDescent="0.3">
      <c r="B2" s="2" t="s">
        <v>107</v>
      </c>
    </row>
    <row r="3" spans="2:2" ht="135.75" customHeight="1" x14ac:dyDescent="0.3">
      <c r="B3" s="108" t="s">
        <v>108</v>
      </c>
    </row>
    <row r="4" spans="2:2" x14ac:dyDescent="0.3">
      <c r="B4" s="10"/>
    </row>
    <row r="5" spans="2:2" x14ac:dyDescent="0.3">
      <c r="B5" s="10"/>
    </row>
    <row r="6" spans="2:2" x14ac:dyDescent="0.3">
      <c r="B6" s="10"/>
    </row>
    <row r="7" spans="2:2" x14ac:dyDescent="0.3">
      <c r="B7" s="10"/>
    </row>
    <row r="8" spans="2:2" x14ac:dyDescent="0.3">
      <c r="B8" s="10"/>
    </row>
    <row r="9" spans="2:2" x14ac:dyDescent="0.3">
      <c r="B9" s="10"/>
    </row>
    <row r="10" spans="2:2" x14ac:dyDescent="0.3">
      <c r="B10" s="10"/>
    </row>
    <row r="11" spans="2:2" x14ac:dyDescent="0.3">
      <c r="B11" s="10"/>
    </row>
    <row r="12" spans="2:2" x14ac:dyDescent="0.3">
      <c r="B12" s="2" t="s">
        <v>109</v>
      </c>
    </row>
    <row r="13" spans="2:2" ht="60" customHeight="1" x14ac:dyDescent="0.3">
      <c r="B13" s="108" t="s">
        <v>110</v>
      </c>
    </row>
    <row r="14" spans="2:2" x14ac:dyDescent="0.3">
      <c r="B14" s="109"/>
    </row>
    <row r="15" spans="2:2" x14ac:dyDescent="0.3">
      <c r="B15" s="110" t="str">
        <f>'Customize Scales'!I4</f>
        <v>Every Year</v>
      </c>
    </row>
    <row r="16" spans="2:2" ht="30.75" customHeight="1" x14ac:dyDescent="0.3">
      <c r="B16" s="111" t="str">
        <f>IF(ISBLANK('Customize Scales'!G4),'Customize Scales'!E4,'Customize Scales'!G4)</f>
        <v>Once every 25 years or more</v>
      </c>
    </row>
    <row r="17" spans="2:2" x14ac:dyDescent="0.3">
      <c r="B17" s="110" t="str">
        <f>'Customize Scales'!I5</f>
        <v>Every Quarter</v>
      </c>
    </row>
    <row r="18" spans="2:2" ht="30" customHeight="1" x14ac:dyDescent="0.3">
      <c r="B18" s="111" t="str">
        <f>IF(ISBLANK('Customize Scales'!G5),'Customize Scales'!E5,'Customize Scales'!G5)</f>
        <v>Once every 6-25 years</v>
      </c>
    </row>
    <row r="19" spans="2:2" x14ac:dyDescent="0.3">
      <c r="B19" s="110" t="str">
        <f>'Customize Scales'!I6</f>
        <v>Every Month</v>
      </c>
    </row>
    <row r="20" spans="2:2" ht="30.75" customHeight="1" x14ac:dyDescent="0.3">
      <c r="B20" s="111" t="str">
        <f>IF(ISBLANK('Customize Scales'!G6),'Customize Scales'!E6,'Customize Scales'!G6)</f>
        <v>Once every 2-5 years</v>
      </c>
    </row>
    <row r="21" spans="2:2" x14ac:dyDescent="0.3">
      <c r="B21" s="110" t="str">
        <f>'Customize Scales'!I7</f>
        <v>Every week</v>
      </c>
    </row>
    <row r="22" spans="2:2" ht="29.25" customHeight="1" x14ac:dyDescent="0.3">
      <c r="B22" s="111" t="str">
        <f>IF(ISBLANK('Customize Scales'!G7),'Customize Scales'!E7,'Customize Scales'!G7)</f>
        <v>Every year</v>
      </c>
    </row>
    <row r="23" spans="2:2" x14ac:dyDescent="0.3">
      <c r="B23" s="110" t="str">
        <f>'Customize Scales'!I8</f>
        <v>Multiple time per day</v>
      </c>
    </row>
    <row r="24" spans="2:2" ht="30" customHeight="1" x14ac:dyDescent="0.3">
      <c r="B24" s="111" t="str">
        <f>IF(ISBLANK('Customize Scales'!G8),'Customize Scales'!E8,'Customize Scales'!G8)</f>
        <v>Multiple times each year</v>
      </c>
    </row>
    <row r="25" spans="2:2" ht="46.5" customHeight="1" x14ac:dyDescent="0.3">
      <c r="B25" s="112" t="s">
        <v>111</v>
      </c>
    </row>
    <row r="26" spans="2:2" x14ac:dyDescent="0.3">
      <c r="B26" s="8" t="s">
        <v>112</v>
      </c>
    </row>
    <row r="27" spans="2:2" x14ac:dyDescent="0.3">
      <c r="B27" s="8" t="s">
        <v>113</v>
      </c>
    </row>
    <row r="28" spans="2:2" x14ac:dyDescent="0.3">
      <c r="B28" s="8" t="s">
        <v>114</v>
      </c>
    </row>
    <row r="29" spans="2:2" x14ac:dyDescent="0.3">
      <c r="B29" s="8" t="s">
        <v>115</v>
      </c>
    </row>
    <row r="30" spans="2:2" x14ac:dyDescent="0.3">
      <c r="B30" s="8" t="s">
        <v>116</v>
      </c>
    </row>
    <row r="31" spans="2:2" x14ac:dyDescent="0.3">
      <c r="B31" s="110" t="s">
        <v>65</v>
      </c>
    </row>
    <row r="35" spans="2:2" x14ac:dyDescent="0.3">
      <c r="B35" s="2" t="s">
        <v>117</v>
      </c>
    </row>
    <row r="36" spans="2:2" ht="73.5" customHeight="1" x14ac:dyDescent="0.3">
      <c r="B36" s="108" t="s">
        <v>118</v>
      </c>
    </row>
    <row r="37" spans="2:2" x14ac:dyDescent="0.3">
      <c r="B37" s="113" t="str">
        <f>'Customize Scales'!I12</f>
        <v>Long-term</v>
      </c>
    </row>
    <row r="38" spans="2:2" ht="27" customHeight="1" x14ac:dyDescent="0.3">
      <c r="B38" s="111" t="str">
        <f>IF(ISBLANK('Customize Scales'!G12),'Customize Scales'!E12,'Customize Scales'!G12)</f>
        <v>Weeks or months of advance warning</v>
      </c>
    </row>
    <row r="39" spans="2:2" x14ac:dyDescent="0.3">
      <c r="B39" s="113" t="str">
        <f>'Customize Scales'!I13</f>
        <v>Short-term</v>
      </c>
    </row>
    <row r="40" spans="2:2" ht="27" customHeight="1" x14ac:dyDescent="0.3">
      <c r="B40" s="111" t="str">
        <f>IF(ISBLANK('Customize Scales'!G13),'Customize Scales'!E13,'Customize Scales'!G13)</f>
        <v>Hours or days of advance warning</v>
      </c>
    </row>
    <row r="41" spans="2:2" x14ac:dyDescent="0.3">
      <c r="B41" s="113" t="str">
        <f>'Customize Scales'!I14</f>
        <v>Immediate</v>
      </c>
    </row>
    <row r="42" spans="2:2" ht="27" customHeight="1" x14ac:dyDescent="0.3">
      <c r="B42" s="111" t="str">
        <f>IF(ISBLANK('Customize Scales'!G14),'Customize Scales'!E14,'Customize Scales'!G14)</f>
        <v>No advance warning</v>
      </c>
    </row>
    <row r="43" spans="2:2" ht="62.25" customHeight="1" x14ac:dyDescent="0.3">
      <c r="B43" s="112" t="s">
        <v>119</v>
      </c>
    </row>
    <row r="44" spans="2:2" x14ac:dyDescent="0.3">
      <c r="B44" s="8" t="s">
        <v>112</v>
      </c>
    </row>
    <row r="45" spans="2:2" x14ac:dyDescent="0.3">
      <c r="B45" s="8" t="s">
        <v>113</v>
      </c>
    </row>
    <row r="46" spans="2:2" x14ac:dyDescent="0.3">
      <c r="B46" s="8" t="s">
        <v>114</v>
      </c>
    </row>
    <row r="47" spans="2:2" x14ac:dyDescent="0.3">
      <c r="B47" s="8" t="s">
        <v>115</v>
      </c>
    </row>
    <row r="48" spans="2:2" x14ac:dyDescent="0.3">
      <c r="B48" s="8" t="s">
        <v>116</v>
      </c>
    </row>
    <row r="49" spans="2:2" x14ac:dyDescent="0.3">
      <c r="B49" s="110" t="s">
        <v>65</v>
      </c>
    </row>
    <row r="50" spans="2:2" x14ac:dyDescent="0.3">
      <c r="B50" s="8"/>
    </row>
    <row r="51" spans="2:2" x14ac:dyDescent="0.3">
      <c r="B51" s="110"/>
    </row>
    <row r="53" spans="2:2" x14ac:dyDescent="0.3">
      <c r="B53" s="2" t="s">
        <v>120</v>
      </c>
    </row>
    <row r="54" spans="2:2" ht="78" customHeight="1" x14ac:dyDescent="0.3">
      <c r="B54" s="108" t="s">
        <v>121</v>
      </c>
    </row>
    <row r="55" spans="2:2" x14ac:dyDescent="0.3">
      <c r="B55" s="110" t="str">
        <f>'Customize Scales'!I18</f>
        <v>Damaging</v>
      </c>
    </row>
    <row r="56" spans="2:2" ht="30" customHeight="1" x14ac:dyDescent="0.3">
      <c r="B56" s="108" t="str">
        <f>IF(ISBLANK('Customize Scales'!G18),'Customize Scales'!E18,'Customize Scales'!G18)</f>
        <v>Unable to make debt service</v>
      </c>
    </row>
    <row r="57" spans="2:2" x14ac:dyDescent="0.3">
      <c r="B57" s="110" t="str">
        <f>'Customize Scales'!I19</f>
        <v>Up to $100,000</v>
      </c>
    </row>
    <row r="58" spans="2:2" ht="30" customHeight="1" x14ac:dyDescent="0.3">
      <c r="B58" s="108" t="str">
        <f>IF(ISBLANK('Customize Scales'!G19),'Customize Scales'!E19,'Customize Scales'!G19)</f>
        <v>Up to $7,000,000</v>
      </c>
    </row>
    <row r="59" spans="2:2" x14ac:dyDescent="0.3">
      <c r="B59" s="110" t="str">
        <f>'Customize Scales'!I20</f>
        <v>Up to $50,000</v>
      </c>
    </row>
    <row r="60" spans="2:2" ht="30" customHeight="1" x14ac:dyDescent="0.3">
      <c r="B60" s="108" t="str">
        <f>IF(ISBLANK('Customize Scales'!G20),'Customize Scales'!E20,'Customize Scales'!G20)</f>
        <v>Up to $3,000,000</v>
      </c>
    </row>
    <row r="61" spans="2:2" x14ac:dyDescent="0.3">
      <c r="B61" s="110" t="str">
        <f>'Customize Scales'!I21</f>
        <v>up to $10,000</v>
      </c>
    </row>
    <row r="62" spans="2:2" ht="30" customHeight="1" x14ac:dyDescent="0.3">
      <c r="B62" s="108" t="str">
        <f>IF(ISBLANK('Customize Scales'!G21),'Customize Scales'!E21,'Customize Scales'!G21)</f>
        <v>Up to $500,000</v>
      </c>
    </row>
    <row r="63" spans="2:2" x14ac:dyDescent="0.3">
      <c r="B63" s="110" t="str">
        <f>'Customize Scales'!I22</f>
        <v>Up to $1,000</v>
      </c>
    </row>
    <row r="64" spans="2:2" ht="30" customHeight="1" x14ac:dyDescent="0.3">
      <c r="B64" s="108" t="str">
        <f>IF(ISBLANK('Customize Scales'!G22),'Customize Scales'!E22,'Customize Scales'!G22)</f>
        <v>Up to $10,000</v>
      </c>
    </row>
    <row r="65" spans="2:2" ht="45" customHeight="1" x14ac:dyDescent="0.3">
      <c r="B65" s="10" t="s">
        <v>122</v>
      </c>
    </row>
    <row r="66" spans="2:2" x14ac:dyDescent="0.3">
      <c r="B66" s="8" t="s">
        <v>112</v>
      </c>
    </row>
    <row r="67" spans="2:2" x14ac:dyDescent="0.3">
      <c r="B67" s="8" t="s">
        <v>113</v>
      </c>
    </row>
    <row r="68" spans="2:2" x14ac:dyDescent="0.3">
      <c r="B68" s="8" t="s">
        <v>114</v>
      </c>
    </row>
    <row r="69" spans="2:2" x14ac:dyDescent="0.3">
      <c r="B69" s="8" t="s">
        <v>115</v>
      </c>
    </row>
    <row r="70" spans="2:2" x14ac:dyDescent="0.3">
      <c r="B70" s="8" t="s">
        <v>116</v>
      </c>
    </row>
    <row r="71" spans="2:2" x14ac:dyDescent="0.3">
      <c r="B71" s="110" t="s">
        <v>65</v>
      </c>
    </row>
    <row r="72" spans="2:2" x14ac:dyDescent="0.3">
      <c r="B72" s="8"/>
    </row>
    <row r="73" spans="2:2" x14ac:dyDescent="0.3">
      <c r="B73" s="110"/>
    </row>
    <row r="75" spans="2:2" x14ac:dyDescent="0.3">
      <c r="B75" s="2" t="s">
        <v>123</v>
      </c>
    </row>
    <row r="76" spans="2:2" ht="91.5" customHeight="1" x14ac:dyDescent="0.3">
      <c r="B76" s="108" t="s">
        <v>124</v>
      </c>
    </row>
    <row r="77" spans="2:2" x14ac:dyDescent="0.3">
      <c r="B77" s="110" t="str">
        <f>'Customize Scales'!I26</f>
        <v>COVID hospitalization</v>
      </c>
    </row>
    <row r="78" spans="2:2" ht="30.75" customHeight="1" x14ac:dyDescent="0.3">
      <c r="B78" s="108" t="str">
        <f>IF(ISBLANK('Customize Scales'!G26),'Customize Scales'!E26,'Customize Scales'!G26)</f>
        <v>Multiple serious injuries or deaths</v>
      </c>
    </row>
    <row r="79" spans="2:2" x14ac:dyDescent="0.3">
      <c r="B79" s="110" t="str">
        <f>'Customize Scales'!I27</f>
        <v>COVID - isolation</v>
      </c>
    </row>
    <row r="80" spans="2:2" ht="30.75" customHeight="1" x14ac:dyDescent="0.3">
      <c r="B80" s="108" t="str">
        <f>IF(ISBLANK('Customize Scales'!G27),'Customize Scales'!E27,'Customize Scales'!G27)</f>
        <v>Life-threatening injuries or illnesses requiring hospitalization</v>
      </c>
    </row>
    <row r="81" spans="2:2" x14ac:dyDescent="0.3">
      <c r="B81" s="114"/>
    </row>
    <row r="82" spans="2:2" x14ac:dyDescent="0.3">
      <c r="B82" s="110" t="str">
        <f>'Customize Scales'!I28</f>
        <v>Non-COVID illness</v>
      </c>
    </row>
    <row r="83" spans="2:2" ht="30.75" customHeight="1" x14ac:dyDescent="0.3">
      <c r="B83" s="108" t="str">
        <f>IF(ISBLANK('Customize Scales'!G28),'Customize Scales'!E28,'Customize Scales'!G28)</f>
        <v>Non-life-threatening injuries requiring some medical attention</v>
      </c>
    </row>
    <row r="84" spans="2:2" x14ac:dyDescent="0.3">
      <c r="B84" s="114"/>
    </row>
    <row r="85" spans="2:2" x14ac:dyDescent="0.3">
      <c r="B85" s="110" t="str">
        <f>'Customize Scales'!I29</f>
        <v>Testing</v>
      </c>
    </row>
    <row r="86" spans="2:2" ht="30.75" customHeight="1" x14ac:dyDescent="0.3">
      <c r="B86" s="108" t="str">
        <f>IF(ISBLANK('Customize Scales'!G29),'Customize Scales'!E29,'Customize Scales'!G29)</f>
        <v>First aid only</v>
      </c>
    </row>
    <row r="87" spans="2:2" x14ac:dyDescent="0.3">
      <c r="B87" s="110" t="str">
        <f>'Customize Scales'!I30</f>
        <v>None</v>
      </c>
    </row>
    <row r="88" spans="2:2" x14ac:dyDescent="0.3">
      <c r="B88" s="108" t="str">
        <f>IF(ISBLANK('Customize Scales'!G30),'Customize Scales'!E30,'Customize Scales'!G30)</f>
        <v/>
      </c>
    </row>
    <row r="89" spans="2:2" ht="46.5" customHeight="1" x14ac:dyDescent="0.3">
      <c r="B89" s="10" t="s">
        <v>125</v>
      </c>
    </row>
    <row r="90" spans="2:2" x14ac:dyDescent="0.3">
      <c r="B90" s="8" t="s">
        <v>112</v>
      </c>
    </row>
    <row r="91" spans="2:2" x14ac:dyDescent="0.3">
      <c r="B91" s="8" t="s">
        <v>113</v>
      </c>
    </row>
    <row r="92" spans="2:2" x14ac:dyDescent="0.3">
      <c r="B92" s="8" t="s">
        <v>114</v>
      </c>
    </row>
    <row r="93" spans="2:2" x14ac:dyDescent="0.3">
      <c r="B93" s="8" t="s">
        <v>115</v>
      </c>
    </row>
    <row r="94" spans="2:2" x14ac:dyDescent="0.3">
      <c r="B94" s="8" t="s">
        <v>116</v>
      </c>
    </row>
    <row r="95" spans="2:2" x14ac:dyDescent="0.3">
      <c r="B95" s="110" t="s">
        <v>65</v>
      </c>
    </row>
    <row r="96" spans="2:2" x14ac:dyDescent="0.3">
      <c r="B96" s="8"/>
    </row>
    <row r="97" spans="2:2" x14ac:dyDescent="0.3">
      <c r="B97" s="110"/>
    </row>
    <row r="98" spans="2:2" x14ac:dyDescent="0.3">
      <c r="B98" s="4"/>
    </row>
    <row r="99" spans="2:2" x14ac:dyDescent="0.3">
      <c r="B99" s="2" t="s">
        <v>126</v>
      </c>
    </row>
    <row r="100" spans="2:2" ht="84.75" customHeight="1" x14ac:dyDescent="0.3">
      <c r="B100" s="108" t="s">
        <v>127</v>
      </c>
    </row>
    <row r="101" spans="2:2" x14ac:dyDescent="0.3">
      <c r="B101" s="110" t="str">
        <f>'Customize Scales'!I34</f>
        <v>Significant</v>
      </c>
    </row>
    <row r="102" spans="2:2" ht="30.75" customHeight="1" x14ac:dyDescent="0.3">
      <c r="B102" s="108" t="str">
        <f>IF(ISBLANK('Customize Scales'!G34),'Customize Scales'!E34,'Customize Scales'!G34)</f>
        <v>National press coverage, major political impact and/or pressure</v>
      </c>
    </row>
    <row r="103" spans="2:2" x14ac:dyDescent="0.3">
      <c r="B103" s="110" t="str">
        <f>'Customize Scales'!I35</f>
        <v>Moderate</v>
      </c>
    </row>
    <row r="104" spans="2:2" ht="30.75" customHeight="1" x14ac:dyDescent="0.3">
      <c r="B104" s="108" t="str">
        <f>IF(ISBLANK('Customize Scales'!G35),'Customize Scales'!E35,'Customize Scales'!G35)</f>
        <v>State or local press coverage, temporary political pressure</v>
      </c>
    </row>
    <row r="105" spans="2:2" x14ac:dyDescent="0.3">
      <c r="B105" s="110" t="str">
        <f>'Customize Scales'!I36</f>
        <v>Minor</v>
      </c>
    </row>
    <row r="106" spans="2:2" ht="30.75" customHeight="1" x14ac:dyDescent="0.3">
      <c r="B106" s="108" t="str">
        <f>IF(ISBLANK('Customize Scales'!G36),'Customize Scales'!E36,'Customize Scales'!G36)</f>
        <v>Isolated press coverage or political pressure</v>
      </c>
    </row>
    <row r="107" spans="2:2" x14ac:dyDescent="0.3">
      <c r="B107" s="110" t="str">
        <f>'Customize Scales'!I37</f>
        <v>None</v>
      </c>
    </row>
    <row r="108" spans="2:2" ht="30.75" customHeight="1" x14ac:dyDescent="0.3">
      <c r="B108" s="108" t="str">
        <f>IF(ISBLANK('Customize Scales'!G37),'Customize Scales'!E37,'Customize Scales'!G37)</f>
        <v/>
      </c>
    </row>
    <row r="109" spans="2:2" ht="45.75" customHeight="1" x14ac:dyDescent="0.3">
      <c r="B109" s="10" t="s">
        <v>128</v>
      </c>
    </row>
    <row r="110" spans="2:2" x14ac:dyDescent="0.3">
      <c r="B110" s="8" t="s">
        <v>112</v>
      </c>
    </row>
    <row r="111" spans="2:2" x14ac:dyDescent="0.3">
      <c r="B111" s="8" t="s">
        <v>113</v>
      </c>
    </row>
    <row r="112" spans="2:2" x14ac:dyDescent="0.3">
      <c r="B112" s="8" t="s">
        <v>114</v>
      </c>
    </row>
    <row r="113" spans="2:2" x14ac:dyDescent="0.3">
      <c r="B113" s="8" t="s">
        <v>115</v>
      </c>
    </row>
    <row r="114" spans="2:2" x14ac:dyDescent="0.3">
      <c r="B114" s="8" t="s">
        <v>116</v>
      </c>
    </row>
    <row r="115" spans="2:2" x14ac:dyDescent="0.3">
      <c r="B115" s="110" t="s">
        <v>65</v>
      </c>
    </row>
    <row r="116" spans="2:2" x14ac:dyDescent="0.3">
      <c r="B116" s="8"/>
    </row>
    <row r="117" spans="2:2" x14ac:dyDescent="0.3">
      <c r="B117" s="110"/>
    </row>
    <row r="119" spans="2:2" x14ac:dyDescent="0.3">
      <c r="B119" s="170"/>
    </row>
    <row r="120" spans="2:2" x14ac:dyDescent="0.3">
      <c r="B120" s="173"/>
    </row>
    <row r="121" spans="2:2" x14ac:dyDescent="0.3">
      <c r="B121" s="173"/>
    </row>
    <row r="122" spans="2:2" x14ac:dyDescent="0.3">
      <c r="B122" s="8"/>
    </row>
    <row r="123" spans="2:2" x14ac:dyDescent="0.3">
      <c r="B123" s="8"/>
    </row>
    <row r="124" spans="2:2" x14ac:dyDescent="0.3">
      <c r="B124" s="8"/>
    </row>
    <row r="125" spans="2:2" x14ac:dyDescent="0.3">
      <c r="B125" s="8"/>
    </row>
    <row r="126" spans="2:2" x14ac:dyDescent="0.3">
      <c r="B126" s="8"/>
    </row>
    <row r="127" spans="2:2" x14ac:dyDescent="0.3">
      <c r="B127" s="8"/>
    </row>
    <row r="128" spans="2:2" x14ac:dyDescent="0.3">
      <c r="B128" s="8"/>
    </row>
    <row r="129" spans="2:2" x14ac:dyDescent="0.3">
      <c r="B129" s="110"/>
    </row>
  </sheetData>
  <mergeCells count="1">
    <mergeCell ref="B119:B12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2"/>
  <sheetViews>
    <sheetView topLeftCell="A16" workbookViewId="0">
      <selection activeCell="D17" sqref="D17"/>
    </sheetView>
  </sheetViews>
  <sheetFormatPr defaultColWidth="9.109375" defaultRowHeight="14.4" x14ac:dyDescent="0.3"/>
  <cols>
    <col min="1" max="1" width="23.88671875" style="116" customWidth="1"/>
    <col min="2" max="2" width="27.109375" style="115" bestFit="1" customWidth="1"/>
    <col min="3" max="3" width="27.109375" style="115" customWidth="1"/>
    <col min="4" max="4" width="14" style="116" customWidth="1"/>
    <col min="5" max="5" width="23.88671875" style="116" customWidth="1"/>
    <col min="6" max="6" width="39.88671875" style="116" customWidth="1"/>
    <col min="7" max="8" width="23.88671875" style="116" customWidth="1"/>
    <col min="9" max="9" width="33.5546875" style="116" customWidth="1"/>
    <col min="10" max="10" width="5.6640625" style="116" customWidth="1"/>
    <col min="11" max="256" width="23.88671875" style="116" customWidth="1"/>
    <col min="257" max="16384" width="9.109375" style="116"/>
  </cols>
  <sheetData>
    <row r="2" ht="30" customHeight="1" x14ac:dyDescent="0.3"/>
    <row r="3" ht="30" customHeight="1" x14ac:dyDescent="0.3"/>
    <row r="11" ht="30" customHeight="1" x14ac:dyDescent="0.3"/>
    <row r="12" ht="30" customHeight="1" x14ac:dyDescent="0.3"/>
    <row r="13" ht="30" customHeight="1" x14ac:dyDescent="0.3"/>
    <row r="16" ht="30" customHeight="1" x14ac:dyDescent="0.3"/>
    <row r="17" spans="6:10" ht="30" customHeight="1" x14ac:dyDescent="0.3"/>
    <row r="19" spans="6:10" ht="30" customHeight="1" x14ac:dyDescent="0.3"/>
    <row r="20" spans="6:10" ht="30" customHeight="1" x14ac:dyDescent="0.3"/>
    <row r="21" spans="6:10" ht="273.60000000000002" x14ac:dyDescent="0.3">
      <c r="F21" s="117" t="s">
        <v>129</v>
      </c>
    </row>
    <row r="23" spans="6:10" ht="105.75" customHeight="1" x14ac:dyDescent="0.3">
      <c r="G23" s="33"/>
      <c r="H23" s="33"/>
      <c r="I23" s="108" t="s">
        <v>130</v>
      </c>
      <c r="J23" s="33"/>
    </row>
    <row r="24" spans="6:10" x14ac:dyDescent="0.3">
      <c r="G24"/>
      <c r="H24"/>
      <c r="I24" s="108"/>
      <c r="J24"/>
    </row>
    <row r="25" spans="6:10" x14ac:dyDescent="0.3">
      <c r="G25"/>
      <c r="H25"/>
      <c r="I25" s="108"/>
      <c r="J25"/>
    </row>
    <row r="26" spans="6:10" x14ac:dyDescent="0.3">
      <c r="G26"/>
      <c r="H26"/>
      <c r="I26" s="108"/>
      <c r="J26"/>
    </row>
    <row r="27" spans="6:10" x14ac:dyDescent="0.3">
      <c r="G27"/>
      <c r="H27"/>
      <c r="I27" s="108"/>
      <c r="J27"/>
    </row>
    <row r="28" spans="6:10" x14ac:dyDescent="0.3">
      <c r="G28"/>
      <c r="H28"/>
      <c r="I28" s="108"/>
      <c r="J28"/>
    </row>
    <row r="29" spans="6:10" x14ac:dyDescent="0.3">
      <c r="G29"/>
      <c r="H29"/>
      <c r="I29" s="108"/>
      <c r="J29"/>
    </row>
    <row r="30" spans="6:10" x14ac:dyDescent="0.3">
      <c r="G30"/>
      <c r="H30"/>
      <c r="I30" s="33"/>
      <c r="J30"/>
    </row>
    <row r="31" spans="6:10" x14ac:dyDescent="0.3">
      <c r="G31"/>
      <c r="H31" s="118" t="s">
        <v>131</v>
      </c>
      <c r="I31" s="119" t="str">
        <f>IF(SUM('Customize Scales'!$N$4:$N$8)=1,"","Error, weighting does not total 100%!")</f>
        <v/>
      </c>
      <c r="J31" s="119"/>
    </row>
    <row r="32" spans="6:10" x14ac:dyDescent="0.3">
      <c r="G32"/>
      <c r="H32"/>
      <c r="I32" s="33"/>
      <c r="J32"/>
    </row>
  </sheetData>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66"/>
  </sheetPr>
  <dimension ref="B1:AS38"/>
  <sheetViews>
    <sheetView showGridLines="0" zoomScaleNormal="100" workbookViewId="0">
      <selection activeCell="C19" sqref="C19"/>
    </sheetView>
  </sheetViews>
  <sheetFormatPr defaultColWidth="9.109375" defaultRowHeight="14.4" x14ac:dyDescent="0.3"/>
  <cols>
    <col min="1" max="1" width="3.5546875" style="122" customWidth="1"/>
    <col min="2" max="2" width="33.88671875" style="122" bestFit="1" customWidth="1"/>
    <col min="3" max="5" width="22.109375" style="122" customWidth="1"/>
    <col min="6" max="6" width="17.33203125" style="122" bestFit="1" customWidth="1"/>
    <col min="7" max="8" width="16.33203125" style="155" bestFit="1" customWidth="1"/>
    <col min="9" max="9" width="18.109375" style="155" bestFit="1" customWidth="1"/>
    <col min="10" max="11" width="17.44140625" style="155" bestFit="1" customWidth="1"/>
    <col min="12" max="12" width="15.6640625" style="155" bestFit="1" customWidth="1"/>
    <col min="13" max="13" width="10.33203125" style="155" bestFit="1" customWidth="1"/>
    <col min="14" max="15" width="11.33203125" style="155" bestFit="1" customWidth="1"/>
    <col min="16" max="16" width="6.88671875" style="155" bestFit="1" customWidth="1"/>
    <col min="17" max="18" width="17.44140625" style="155" bestFit="1" customWidth="1"/>
    <col min="19" max="19" width="10.6640625" style="155" bestFit="1" customWidth="1"/>
    <col min="20" max="21" width="22" style="155" bestFit="1" customWidth="1"/>
    <col min="22" max="22" width="16.6640625" style="155" bestFit="1" customWidth="1"/>
    <col min="23" max="23" width="18.33203125" style="155" bestFit="1" customWidth="1"/>
    <col min="24" max="25" width="17.44140625" style="155" bestFit="1" customWidth="1"/>
    <col min="26" max="26" width="14.33203125" style="155" bestFit="1" customWidth="1"/>
    <col min="27" max="27" width="16.6640625" style="155" bestFit="1" customWidth="1"/>
    <col min="28" max="29" width="14" style="155" bestFit="1" customWidth="1"/>
    <col min="30" max="30" width="15.44140625" style="155" bestFit="1" customWidth="1"/>
    <col min="31" max="32" width="17.44140625" style="155" bestFit="1" customWidth="1"/>
    <col min="33" max="33" width="11.44140625" style="155" bestFit="1" customWidth="1"/>
    <col min="34" max="34" width="14" style="155" bestFit="1" customWidth="1"/>
    <col min="35" max="36" width="20.44140625" style="155" bestFit="1" customWidth="1"/>
    <col min="37" max="37" width="22" style="155" bestFit="1" customWidth="1"/>
    <col min="38" max="39" width="17.44140625" style="155" bestFit="1" customWidth="1"/>
    <col min="40" max="40" width="9.6640625" style="155" bestFit="1" customWidth="1"/>
    <col min="41" max="41" width="20.44140625" style="155" bestFit="1" customWidth="1"/>
    <col min="42" max="42" width="22.109375" style="122" bestFit="1" customWidth="1"/>
    <col min="43" max="44" width="20.5546875" style="122" bestFit="1" customWidth="1"/>
    <col min="45" max="45" width="19.109375" style="122" bestFit="1" customWidth="1"/>
    <col min="46" max="16384" width="9.109375" style="122"/>
  </cols>
  <sheetData>
    <row r="1" spans="2:45" ht="18.75" customHeight="1" x14ac:dyDescent="0.3">
      <c r="B1" s="120" t="s">
        <v>0</v>
      </c>
      <c r="C1" s="120"/>
      <c r="D1" s="120" t="s">
        <v>76</v>
      </c>
      <c r="E1" s="120"/>
      <c r="F1" s="120" t="s">
        <v>68</v>
      </c>
      <c r="G1" s="120"/>
      <c r="H1" s="120"/>
      <c r="I1" s="120" t="s">
        <v>69</v>
      </c>
      <c r="J1" s="120"/>
      <c r="K1" s="120"/>
      <c r="L1" s="120"/>
      <c r="M1" s="120" t="s">
        <v>2</v>
      </c>
      <c r="N1" s="120"/>
      <c r="O1" s="120"/>
      <c r="P1" s="120" t="s">
        <v>70</v>
      </c>
      <c r="Q1" s="120"/>
      <c r="R1" s="120"/>
      <c r="S1" s="120"/>
      <c r="T1" s="120" t="s">
        <v>36</v>
      </c>
      <c r="U1" s="120"/>
      <c r="V1" s="120"/>
      <c r="W1" s="120" t="s">
        <v>71</v>
      </c>
      <c r="X1" s="120"/>
      <c r="Y1" s="120"/>
      <c r="Z1" s="120"/>
      <c r="AA1" s="120" t="s">
        <v>6</v>
      </c>
      <c r="AB1" s="120"/>
      <c r="AC1" s="120"/>
      <c r="AD1" s="120" t="s">
        <v>72</v>
      </c>
      <c r="AE1" s="120"/>
      <c r="AF1" s="120"/>
      <c r="AG1" s="120"/>
      <c r="AH1" s="120" t="s">
        <v>7</v>
      </c>
      <c r="AI1" s="120"/>
      <c r="AJ1" s="120"/>
      <c r="AK1" s="120" t="s">
        <v>73</v>
      </c>
      <c r="AL1" s="120"/>
      <c r="AM1" s="120"/>
      <c r="AN1" s="120"/>
      <c r="AO1" s="120" t="s">
        <v>8</v>
      </c>
      <c r="AP1" s="121" t="s">
        <v>74</v>
      </c>
      <c r="AQ1" s="121" t="s">
        <v>66</v>
      </c>
      <c r="AR1" s="121" t="s">
        <v>75</v>
      </c>
      <c r="AS1" s="121" t="s">
        <v>67</v>
      </c>
    </row>
    <row r="2" spans="2:45" ht="15" thickBot="1" x14ac:dyDescent="0.35">
      <c r="B2" s="120">
        <v>1</v>
      </c>
      <c r="C2" s="120">
        <v>2</v>
      </c>
      <c r="D2" s="120">
        <v>3</v>
      </c>
      <c r="E2" s="120">
        <v>4</v>
      </c>
      <c r="F2" s="120">
        <v>5</v>
      </c>
      <c r="G2" s="120">
        <v>6</v>
      </c>
      <c r="H2" s="120">
        <v>7</v>
      </c>
      <c r="I2" s="120">
        <v>8</v>
      </c>
      <c r="J2" s="120">
        <v>9</v>
      </c>
      <c r="K2" s="120">
        <v>10</v>
      </c>
      <c r="L2" s="120">
        <v>11</v>
      </c>
      <c r="M2" s="120">
        <v>12</v>
      </c>
      <c r="N2" s="120">
        <v>13</v>
      </c>
      <c r="O2" s="120">
        <v>14</v>
      </c>
      <c r="P2" s="120">
        <v>15</v>
      </c>
      <c r="Q2" s="120">
        <v>16</v>
      </c>
      <c r="R2" s="120">
        <v>17</v>
      </c>
      <c r="S2" s="120">
        <v>18</v>
      </c>
      <c r="T2" s="120">
        <v>19</v>
      </c>
      <c r="U2" s="120">
        <v>20</v>
      </c>
      <c r="V2" s="120">
        <v>21</v>
      </c>
      <c r="W2" s="120">
        <v>22</v>
      </c>
      <c r="X2" s="120">
        <v>23</v>
      </c>
      <c r="Y2" s="120">
        <v>24</v>
      </c>
      <c r="Z2" s="120">
        <v>25</v>
      </c>
      <c r="AA2" s="120">
        <v>26</v>
      </c>
      <c r="AB2" s="120">
        <v>27</v>
      </c>
      <c r="AC2" s="120">
        <v>28</v>
      </c>
      <c r="AD2" s="120">
        <v>29</v>
      </c>
      <c r="AE2" s="120">
        <v>30</v>
      </c>
      <c r="AF2" s="120">
        <v>31</v>
      </c>
      <c r="AG2" s="120">
        <v>32</v>
      </c>
      <c r="AH2" s="120">
        <v>33</v>
      </c>
      <c r="AI2" s="120">
        <v>34</v>
      </c>
      <c r="AJ2" s="120">
        <v>35</v>
      </c>
      <c r="AK2" s="120">
        <v>36</v>
      </c>
      <c r="AL2" s="120">
        <v>37</v>
      </c>
      <c r="AM2" s="120">
        <v>38</v>
      </c>
      <c r="AN2" s="120">
        <v>39</v>
      </c>
      <c r="AO2" s="120">
        <v>40</v>
      </c>
      <c r="AP2" s="120">
        <v>41</v>
      </c>
      <c r="AQ2" s="120">
        <v>42</v>
      </c>
      <c r="AR2" s="120">
        <v>43</v>
      </c>
      <c r="AS2" s="120">
        <v>44</v>
      </c>
    </row>
    <row r="3" spans="2:45" x14ac:dyDescent="0.3">
      <c r="B3" s="123" t="str">
        <f>IF('Step 1 - Risk Events'!$D3="","",'Step 1 - Risk Events'!$D3)</f>
        <v>High density of people in housing</v>
      </c>
      <c r="C3" s="124">
        <f>IF($B3="","",IF($H3="","Step 2 Incomplete",IF($O3="","Step 3 Incomplete",IF($V3="","Step 4 Incomplete",IF($AC3="","Step 5 Incomplete",IF($AJ3="","Step 6 Incomplete",($H3+$O3)*(SUM($V3,$AC3,$AJ3)/SUM('Customize Scales'!$J$18,'Customize Scales'!$J$26,'Customize Scales'!$J$34))*5))))))</f>
        <v>73.333333333333329</v>
      </c>
      <c r="D3" s="125">
        <f t="shared" ref="D3:D17" si="0">IF($B3="","",IF($H3="","Step 2 Incomplete",IF($O3="","Step 3 Incomplete",IF($V3="","Step 4 Incomplete",IF($AC3="","Step 5 Incomplete",IF($AJ3="","Step 6 Incomplete",C3/0.4))))))</f>
        <v>183.33333333333331</v>
      </c>
      <c r="E3" s="124">
        <f>IF($B3="","",IF($B3="","",IF($L3="","Step 2 Incomplete",IF($S3="","Step 3 Incomplete",IF($Z3="","Step 4 Incomplete",IF($AG3="","Step 5 Incomplete",IF($AN3="","Step 6 Incomplete",($L3+$S3)*(SUM($Z3,$AG3,$AN3)/SUM('Customize Scales'!$J$18,'Customize Scales'!$J$26,'Customize Scales'!$J$34))*5)))))))</f>
        <v>18.333333333333332</v>
      </c>
      <c r="F3" s="125">
        <f t="shared" ref="F3:F17" si="1">IF($B3="","",IF($L3="","Step 2 Incomplete",IF($S3="","Step 3 Incomplete",IF($Z3="","Step 4 Incomplete",IF($AG3="","Step 5 Incomplete",IF($AN3="","Step 6 Incomplete",E3/0.4))))))</f>
        <v>45.833333333333329</v>
      </c>
      <c r="G3" s="126" t="str">
        <f>IF('Step 2 - Event Likelihood'!$F3="","",'Step 2 - Event Likelihood'!$F3)</f>
        <v>Multiple time per day</v>
      </c>
      <c r="H3" s="126">
        <f>IF('Step 2 - Event Likelihood'!$H3="","",'Step 2 - Event Likelihood'!$H3)</f>
        <v>10</v>
      </c>
      <c r="I3" s="126">
        <f>IF(H3="","",(H3/'Customize Scales'!$J$8)*100)</f>
        <v>100</v>
      </c>
      <c r="J3" s="126" t="str">
        <f>IF('Step 2 - Event Likelihood'!$G3="","",'Step 2 - Event Likelihood'!$G3)</f>
        <v>Moderate</v>
      </c>
      <c r="K3" s="126">
        <f>IF('Step 2 - Event Likelihood'!$I3="","",'Step 2 - Event Likelihood'!$I3)</f>
        <v>0.5</v>
      </c>
      <c r="L3" s="126">
        <f>IF(H3="","",(H3-(H3*K3)))</f>
        <v>5</v>
      </c>
      <c r="M3" s="126">
        <f>IF(K3="","",(1-K3)*I3)</f>
        <v>50</v>
      </c>
      <c r="N3" s="127" t="str">
        <f>IF('Step 3 - Time to Impact'!$F3="","",'Step 3 - Time to Impact'!$F3)</f>
        <v>Immediate</v>
      </c>
      <c r="O3" s="127">
        <f>IF('Step 3 - Time to Impact'!$H3="","",'Step 3 - Time to Impact'!$H3)</f>
        <v>10</v>
      </c>
      <c r="P3" s="127">
        <f>IF(O3="","",(O3/'Customize Scales'!$J$14)*100)</f>
        <v>100</v>
      </c>
      <c r="Q3" s="127" t="str">
        <f>IF('Step 3 - Time to Impact'!$G3="","",'Step 3 - Time to Impact'!$G3)</f>
        <v>Moderate</v>
      </c>
      <c r="R3" s="127">
        <f>IF('Step 3 - Time to Impact'!$I3="","",'Step 3 - Time to Impact'!$I3)</f>
        <v>0.5</v>
      </c>
      <c r="S3" s="127">
        <f>IF(O3="","",(O3-(O3*R3)))</f>
        <v>5</v>
      </c>
      <c r="T3" s="127">
        <f>IF(R3="","",(1-R3)*P3)</f>
        <v>50</v>
      </c>
      <c r="U3" s="128" t="str">
        <f>IF('Step 4 - Financial Severity'!$F3="","",'Step 4 - Financial Severity'!$F3)</f>
        <v>up to $10,000</v>
      </c>
      <c r="V3" s="128">
        <f>IF('Step 4 - Financial Severity'!$H3="","",'Step 4 - Financial Severity'!$H3)</f>
        <v>4</v>
      </c>
      <c r="W3" s="128">
        <f>IF(V3="","",(V3/'Customize Scales'!$J$18)*100)</f>
        <v>40</v>
      </c>
      <c r="X3" s="128" t="str">
        <f>IF('Step 4 - Financial Severity'!$G3="","",'Step 4 - Financial Severity'!$G3)</f>
        <v>Moderate</v>
      </c>
      <c r="Y3" s="128">
        <f>IF('Step 4 - Financial Severity'!$I3="","",'Step 4 - Financial Severity'!$I3)</f>
        <v>0.5</v>
      </c>
      <c r="Z3" s="128">
        <f>IF(V3="","",(V3-(V3*Y3)))</f>
        <v>2</v>
      </c>
      <c r="AA3" s="128">
        <f>IF(Y3="","",(1-Y3)*W3)</f>
        <v>20</v>
      </c>
      <c r="AB3" s="129" t="str">
        <f>IF('Step 5 - Injury Severity'!$F3="","",'Step 5 - Injury Severity'!$F3)</f>
        <v>COVID - isolation</v>
      </c>
      <c r="AC3" s="129">
        <f>IF('Step 5 - Injury Severity'!$H3="","",'Step 5 - Injury Severity'!$H3)</f>
        <v>8</v>
      </c>
      <c r="AD3" s="129">
        <f>IF(AC3="","",(AC3/'Customize Scales'!$J$26)*100)</f>
        <v>80</v>
      </c>
      <c r="AE3" s="129" t="str">
        <f>IF('Step 5 - Injury Severity'!$G3="","",'Step 5 - Injury Severity'!$G3)</f>
        <v>Moderate</v>
      </c>
      <c r="AF3" s="129">
        <f>IF('Step 5 - Injury Severity'!$I3="","",'Step 5 - Injury Severity'!$I3)</f>
        <v>0.5</v>
      </c>
      <c r="AG3" s="129">
        <f>IF(AC3="","",(AC3-(AC3*AF3)))</f>
        <v>4</v>
      </c>
      <c r="AH3" s="129">
        <f>IF(AF3="","",(1-AF3)*AD3)</f>
        <v>40</v>
      </c>
      <c r="AI3" s="130" t="str">
        <f>IF('Step 6 - Reputational Severity'!$F3="","",'Step 6 - Reputational Severity'!$F3)</f>
        <v>Significant</v>
      </c>
      <c r="AJ3" s="130">
        <f>IF('Step 6 - Reputational Severity'!$H3="","",'Step 6 - Reputational Severity'!$H3)</f>
        <v>10</v>
      </c>
      <c r="AK3" s="131">
        <f>IF(AJ3="","",(AJ3/'Customize Scales'!$J$34)*100)</f>
        <v>100</v>
      </c>
      <c r="AL3" s="130" t="str">
        <f>IF('Step 6 - Reputational Severity'!$G3="","",'Step 6 - Reputational Severity'!$G3)</f>
        <v>Moderate</v>
      </c>
      <c r="AM3" s="130">
        <f>IF('Step 6 - Reputational Severity'!$I3="","",'Step 6 - Reputational Severity'!$I3)</f>
        <v>0.5</v>
      </c>
      <c r="AN3" s="131">
        <f>IF(AJ3="","",(AJ3-(AJ3*AM3)))</f>
        <v>5</v>
      </c>
      <c r="AO3" s="131">
        <f>IF(AM3="","",(1-AM3)*AK3)</f>
        <v>50</v>
      </c>
      <c r="AP3" s="132">
        <f>IF(AO3="","",(SUM(AK3,AD3,W3)/3))</f>
        <v>73.333333333333329</v>
      </c>
      <c r="AQ3" s="132">
        <f>IF(AO3="","",(SUM(AO3,AH3,AA3)/3))</f>
        <v>36.666666666666664</v>
      </c>
      <c r="AR3" s="132">
        <f>IF(AO3="","",(SUM(P3,I3)/2))</f>
        <v>100</v>
      </c>
      <c r="AS3" s="132">
        <f>IF(AO3="","",(SUM(M3,T3)/2))</f>
        <v>50</v>
      </c>
    </row>
    <row r="4" spans="2:45" x14ac:dyDescent="0.3">
      <c r="B4" s="133" t="str">
        <f>IF('Step 1 - Risk Events'!$D4="","",'Step 1 - Risk Events'!$D4)</f>
        <v>High density of people in Public Buildings</v>
      </c>
      <c r="C4" s="134">
        <f>IF($B4="","",IF($H4="","Step 2 Incomplete",IF($O4="","Step 3 Incomplete",IF($V4="","Step 4 Incomplete",IF($AC4="","Step 5 Incomplete",IF($AJ4="","Step 6 Incomplete",($H4+$O4)*(SUM($V4,$AC4,$AJ4)/SUM('Customize Scales'!$J$18,'Customize Scales'!$J$26,'Customize Scales'!$J$34))*5))))))</f>
        <v>73.333333333333329</v>
      </c>
      <c r="D4" s="135">
        <f t="shared" si="0"/>
        <v>183.33333333333331</v>
      </c>
      <c r="E4" s="134">
        <f>IF($B4="","",IF($B4="","",IF($L4="","Step 2 Incomplete",IF($S4="","Step 3 Incomplete",IF($Z4="","Step 4 Incomplete",IF($AG4="","Step 5 Incomplete",IF($AN4="","Step 6 Incomplete",($L4+$S4)*(SUM($Z4,$AG4,$AN4)/SUM('Customize Scales'!$J$18,'Customize Scales'!$J$26,'Customize Scales'!$J$34))*5)))))))</f>
        <v>4.583333333333333</v>
      </c>
      <c r="F4" s="135">
        <f t="shared" si="1"/>
        <v>11.458333333333332</v>
      </c>
      <c r="G4" s="136" t="str">
        <f>IF('Step 2 - Event Likelihood'!$F4="","",'Step 2 - Event Likelihood'!$F4)</f>
        <v>Multiple time per day</v>
      </c>
      <c r="H4" s="136">
        <f>IF('Step 2 - Event Likelihood'!$H4="","",'Step 2 - Event Likelihood'!$H4)</f>
        <v>10</v>
      </c>
      <c r="I4" s="136">
        <f>IF(H4="","",(H4/'Customize Scales'!$J$8)*100)</f>
        <v>100</v>
      </c>
      <c r="J4" s="136" t="str">
        <f>IF('Step 2 - Event Likelihood'!$G4="","",'Step 2 - Event Likelihood'!$G4)</f>
        <v>Significant</v>
      </c>
      <c r="K4" s="136">
        <f>IF('Step 2 - Event Likelihood'!$I4="","",'Step 2 - Event Likelihood'!$I4)</f>
        <v>0.75</v>
      </c>
      <c r="L4" s="136">
        <f t="shared" ref="L4:L17" si="2">IF(H4="","",(H4-(H4*K4)))</f>
        <v>2.5</v>
      </c>
      <c r="M4" s="136">
        <f t="shared" ref="M4:M17" si="3">IF(K4="","",(1-K4)*I4)</f>
        <v>25</v>
      </c>
      <c r="N4" s="137" t="str">
        <f>IF('Step 3 - Time to Impact'!$F4="","",'Step 3 - Time to Impact'!$F4)</f>
        <v>Immediate</v>
      </c>
      <c r="O4" s="137">
        <f>IF('Step 3 - Time to Impact'!$H4="","",'Step 3 - Time to Impact'!$H4)</f>
        <v>10</v>
      </c>
      <c r="P4" s="137">
        <f>IF(O4="","",(O4/'Customize Scales'!$J$14)*100)</f>
        <v>100</v>
      </c>
      <c r="Q4" s="137" t="str">
        <f>IF('Step 3 - Time to Impact'!$G4="","",'Step 3 - Time to Impact'!$G4)</f>
        <v>Significant</v>
      </c>
      <c r="R4" s="137">
        <f>IF('Step 3 - Time to Impact'!$I4="","",'Step 3 - Time to Impact'!$I4)</f>
        <v>0.75</v>
      </c>
      <c r="S4" s="137">
        <f t="shared" ref="S4:S17" si="4">IF(O4="","",(O4-(O4*R4)))</f>
        <v>2.5</v>
      </c>
      <c r="T4" s="137">
        <f t="shared" ref="T4:T17" si="5">IF(R4="","",(1-R4)*P4)</f>
        <v>25</v>
      </c>
      <c r="U4" s="138" t="str">
        <f>IF('Step 4 - Financial Severity'!$F4="","",'Step 4 - Financial Severity'!$F4)</f>
        <v>up to $10,000</v>
      </c>
      <c r="V4" s="138">
        <f>IF('Step 4 - Financial Severity'!$H4="","",'Step 4 - Financial Severity'!$H4)</f>
        <v>4</v>
      </c>
      <c r="W4" s="138">
        <f>IF(V4="","",(V4/'Customize Scales'!$J$18)*100)</f>
        <v>40</v>
      </c>
      <c r="X4" s="138" t="str">
        <f>IF('Step 4 - Financial Severity'!$G4="","",'Step 4 - Financial Severity'!$G4)</f>
        <v>Significant</v>
      </c>
      <c r="Y4" s="138">
        <f>IF('Step 4 - Financial Severity'!$I4="","",'Step 4 - Financial Severity'!$I4)</f>
        <v>0.75</v>
      </c>
      <c r="Z4" s="138">
        <f t="shared" ref="Z4:Z17" si="6">IF(V4="","",(V4-(V4*Y4)))</f>
        <v>1</v>
      </c>
      <c r="AA4" s="138">
        <f t="shared" ref="AA4:AA17" si="7">IF(Y4="","",(1-Y4)*W4)</f>
        <v>10</v>
      </c>
      <c r="AB4" s="139" t="str">
        <f>IF('Step 5 - Injury Severity'!$F4="","",'Step 5 - Injury Severity'!$F4)</f>
        <v>COVID - isolation</v>
      </c>
      <c r="AC4" s="139">
        <f>IF('Step 5 - Injury Severity'!$H4="","",'Step 5 - Injury Severity'!$H4)</f>
        <v>8</v>
      </c>
      <c r="AD4" s="139">
        <f>IF(AC4="","",(AC4/'Customize Scales'!$J$26)*100)</f>
        <v>80</v>
      </c>
      <c r="AE4" s="139" t="str">
        <f>IF('Step 5 - Injury Severity'!$G4="","",'Step 5 - Injury Severity'!$G4)</f>
        <v>Significant</v>
      </c>
      <c r="AF4" s="139">
        <f>IF('Step 5 - Injury Severity'!$I4="","",'Step 5 - Injury Severity'!$I4)</f>
        <v>0.75</v>
      </c>
      <c r="AG4" s="139">
        <f t="shared" ref="AG4:AG17" si="8">IF(AC4="","",(AC4-(AC4*AF4)))</f>
        <v>2</v>
      </c>
      <c r="AH4" s="139">
        <f t="shared" ref="AH4:AH17" si="9">IF(AF4="","",(1-AF4)*AD4)</f>
        <v>20</v>
      </c>
      <c r="AI4" s="140" t="str">
        <f>IF('Step 6 - Reputational Severity'!$F4="","",'Step 6 - Reputational Severity'!$F4)</f>
        <v>Significant</v>
      </c>
      <c r="AJ4" s="140">
        <f>IF('Step 6 - Reputational Severity'!$H4="","",'Step 6 - Reputational Severity'!$H4)</f>
        <v>10</v>
      </c>
      <c r="AK4" s="141">
        <f>IF(AJ4="","",(AJ4/'Customize Scales'!$J$34)*100)</f>
        <v>100</v>
      </c>
      <c r="AL4" s="140" t="str">
        <f>IF('Step 6 - Reputational Severity'!$G4="","",'Step 6 - Reputational Severity'!$G4)</f>
        <v>Significant</v>
      </c>
      <c r="AM4" s="140">
        <f>IF('Step 6 - Reputational Severity'!$I4="","",'Step 6 - Reputational Severity'!$I4)</f>
        <v>0.75</v>
      </c>
      <c r="AN4" s="141">
        <f t="shared" ref="AN4:AN17" si="10">IF(AJ4="","",(AJ4-(AJ4*AM4)))</f>
        <v>2.5</v>
      </c>
      <c r="AO4" s="141">
        <f t="shared" ref="AO4:AO17" si="11">IF(AM4="","",(1-AM4)*AK4)</f>
        <v>25</v>
      </c>
      <c r="AP4" s="142">
        <f t="shared" ref="AP4:AP17" si="12">IF(AO4="","",(SUM(AK4,AD4,W4)/3))</f>
        <v>73.333333333333329</v>
      </c>
      <c r="AQ4" s="142">
        <f t="shared" ref="AQ4:AQ17" si="13">IF(AO4="","",(SUM(AO4,AH4,AA4)/3))</f>
        <v>18.333333333333332</v>
      </c>
      <c r="AR4" s="142">
        <f t="shared" ref="AR4:AR17" si="14">IF(AO4="","",(SUM(P4,I4)/2))</f>
        <v>100</v>
      </c>
      <c r="AS4" s="143">
        <f t="shared" ref="AS4:AS17" si="15">IF(AO4="","",(SUM(M4,T4)/2))</f>
        <v>25</v>
      </c>
    </row>
    <row r="5" spans="2:45" x14ac:dyDescent="0.3">
      <c r="B5" s="133" t="str">
        <f>IF('Step 1 - Risk Events'!$D5="","",'Step 1 - Risk Events'!$D5)</f>
        <v>High density of people in classrooms</v>
      </c>
      <c r="C5" s="134">
        <f>IF($B5="","",IF($H5="","Step 2 Incomplete",IF($O5="","Step 3 Incomplete",IF($V5="","Step 4 Incomplete",IF($AC5="","Step 5 Incomplete",IF($AJ5="","Step 6 Incomplete",($H5+$O5)*(SUM($V5,$AC5,$AJ5)/SUM('Customize Scales'!$J$18,'Customize Scales'!$J$26,'Customize Scales'!$J$34))*5))))))</f>
        <v>86.666666666666686</v>
      </c>
      <c r="D5" s="135">
        <f t="shared" si="0"/>
        <v>216.66666666666671</v>
      </c>
      <c r="E5" s="134">
        <f>IF($B5="","",IF($B5="","",IF($L5="","Step 2 Incomplete",IF($S5="","Step 3 Incomplete",IF($Z5="","Step 4 Incomplete",IF($AG5="","Step 5 Incomplete",IF($AN5="","Step 6 Incomplete",($L5+$S5)*(SUM($Z5,$AG5,$AN5)/SUM('Customize Scales'!$J$18,'Customize Scales'!$J$26,'Customize Scales'!$J$34))*5)))))))</f>
        <v>15.666666666666668</v>
      </c>
      <c r="F5" s="135">
        <f t="shared" si="1"/>
        <v>39.166666666666664</v>
      </c>
      <c r="G5" s="136" t="str">
        <f>IF('Step 2 - Event Likelihood'!$F5="","",'Step 2 - Event Likelihood'!$F5)</f>
        <v>Multiple time per day</v>
      </c>
      <c r="H5" s="136">
        <f>IF('Step 2 - Event Likelihood'!$H5="","",'Step 2 - Event Likelihood'!$H5)</f>
        <v>10</v>
      </c>
      <c r="I5" s="136">
        <f>IF(H5="","",(H5/'Customize Scales'!$J$8)*100)</f>
        <v>100</v>
      </c>
      <c r="J5" s="136" t="str">
        <f>IF('Step 2 - Event Likelihood'!$G5="","",'Step 2 - Event Likelihood'!$G5)</f>
        <v>Moderate</v>
      </c>
      <c r="K5" s="136">
        <f>IF('Step 2 - Event Likelihood'!$I5="","",'Step 2 - Event Likelihood'!$I5)</f>
        <v>0.5</v>
      </c>
      <c r="L5" s="136">
        <f t="shared" si="2"/>
        <v>5</v>
      </c>
      <c r="M5" s="136">
        <f t="shared" si="3"/>
        <v>50</v>
      </c>
      <c r="N5" s="137" t="str">
        <f>IF('Step 3 - Time to Impact'!$F5="","",'Step 3 - Time to Impact'!$F5)</f>
        <v>Immediate</v>
      </c>
      <c r="O5" s="137">
        <f>IF('Step 3 - Time to Impact'!$H5="","",'Step 3 - Time to Impact'!$H5)</f>
        <v>10</v>
      </c>
      <c r="P5" s="137">
        <f>IF(O5="","",(O5/'Customize Scales'!$J$14)*100)</f>
        <v>100</v>
      </c>
      <c r="Q5" s="137" t="str">
        <f>IF('Step 3 - Time to Impact'!$G5="","",'Step 3 - Time to Impact'!$G5)</f>
        <v>Moderate</v>
      </c>
      <c r="R5" s="137">
        <f>IF('Step 3 - Time to Impact'!$I5="","",'Step 3 - Time to Impact'!$I5)</f>
        <v>0.5</v>
      </c>
      <c r="S5" s="137">
        <f t="shared" si="4"/>
        <v>5</v>
      </c>
      <c r="T5" s="137">
        <f t="shared" si="5"/>
        <v>50</v>
      </c>
      <c r="U5" s="138" t="str">
        <f>IF('Step 4 - Financial Severity'!$F5="","",'Step 4 - Financial Severity'!$F5)</f>
        <v>Up to $100,000</v>
      </c>
      <c r="V5" s="138">
        <f>IF('Step 4 - Financial Severity'!$H5="","",'Step 4 - Financial Severity'!$H5)</f>
        <v>8</v>
      </c>
      <c r="W5" s="138">
        <f>IF(V5="","",(V5/'Customize Scales'!$J$18)*100)</f>
        <v>80</v>
      </c>
      <c r="X5" s="138" t="str">
        <f>IF('Step 4 - Financial Severity'!$G5="","",'Step 4 - Financial Severity'!$G5)</f>
        <v>Nearly complete</v>
      </c>
      <c r="Y5" s="138">
        <f>IF('Step 4 - Financial Severity'!$I5="","",'Step 4 - Financial Severity'!$I5)</f>
        <v>0.95</v>
      </c>
      <c r="Z5" s="138">
        <f t="shared" si="6"/>
        <v>0.40000000000000036</v>
      </c>
      <c r="AA5" s="138">
        <f t="shared" si="7"/>
        <v>4.0000000000000036</v>
      </c>
      <c r="AB5" s="139" t="str">
        <f>IF('Step 5 - Injury Severity'!$F5="","",'Step 5 - Injury Severity'!$F5)</f>
        <v>COVID - isolation</v>
      </c>
      <c r="AC5" s="139">
        <f>IF('Step 5 - Injury Severity'!$H5="","",'Step 5 - Injury Severity'!$H5)</f>
        <v>8</v>
      </c>
      <c r="AD5" s="139">
        <f>IF(AC5="","",(AC5/'Customize Scales'!$J$26)*100)</f>
        <v>80</v>
      </c>
      <c r="AE5" s="139" t="str">
        <f>IF('Step 5 - Injury Severity'!$G5="","",'Step 5 - Injury Severity'!$G5)</f>
        <v>Moderate</v>
      </c>
      <c r="AF5" s="139">
        <f>IF('Step 5 - Injury Severity'!$I5="","",'Step 5 - Injury Severity'!$I5)</f>
        <v>0.5</v>
      </c>
      <c r="AG5" s="139">
        <f t="shared" si="8"/>
        <v>4</v>
      </c>
      <c r="AH5" s="139">
        <f t="shared" si="9"/>
        <v>40</v>
      </c>
      <c r="AI5" s="140" t="str">
        <f>IF('Step 6 - Reputational Severity'!$F5="","",'Step 6 - Reputational Severity'!$F5)</f>
        <v>Significant</v>
      </c>
      <c r="AJ5" s="140">
        <f>IF('Step 6 - Reputational Severity'!$H5="","",'Step 6 - Reputational Severity'!$H5)</f>
        <v>10</v>
      </c>
      <c r="AK5" s="141">
        <f>IF(AJ5="","",(AJ5/'Customize Scales'!$J$34)*100)</f>
        <v>100</v>
      </c>
      <c r="AL5" s="140" t="str">
        <f>IF('Step 6 - Reputational Severity'!$G5="","",'Step 6 - Reputational Severity'!$G5)</f>
        <v>Moderate</v>
      </c>
      <c r="AM5" s="140">
        <f>IF('Step 6 - Reputational Severity'!$I5="","",'Step 6 - Reputational Severity'!$I5)</f>
        <v>0.5</v>
      </c>
      <c r="AN5" s="141">
        <f t="shared" si="10"/>
        <v>5</v>
      </c>
      <c r="AO5" s="141">
        <f t="shared" si="11"/>
        <v>50</v>
      </c>
      <c r="AP5" s="142">
        <f t="shared" si="12"/>
        <v>86.666666666666671</v>
      </c>
      <c r="AQ5" s="142">
        <f t="shared" si="13"/>
        <v>31.333333333333332</v>
      </c>
      <c r="AR5" s="142">
        <f t="shared" si="14"/>
        <v>100</v>
      </c>
      <c r="AS5" s="143">
        <f t="shared" si="15"/>
        <v>50</v>
      </c>
    </row>
    <row r="6" spans="2:45" x14ac:dyDescent="0.3">
      <c r="B6" s="133" t="str">
        <f>IF('Step 1 - Risk Events'!$D6="","",'Step 1 - Risk Events'!$D6)</f>
        <v>Domestic Travel</v>
      </c>
      <c r="C6" s="134">
        <f>IF($B6="","",IF($H6="","Step 2 Incomplete",IF($O6="","Step 3 Incomplete",IF($V6="","Step 4 Incomplete",IF($AC6="","Step 5 Incomplete",IF($AJ6="","Step 6 Incomplete",($H6+$O6)*(SUM($V6,$AC6,$AJ6)/SUM('Customize Scales'!$J$18,'Customize Scales'!$J$26,'Customize Scales'!$J$34))*5))))))</f>
        <v>38.325000000000003</v>
      </c>
      <c r="D6" s="135">
        <f t="shared" si="0"/>
        <v>95.8125</v>
      </c>
      <c r="E6" s="134">
        <f>IF($B6="","",IF($B6="","",IF($L6="","Step 2 Incomplete",IF($S6="","Step 3 Incomplete",IF($Z6="","Step 4 Incomplete",IF($AG6="","Step 5 Incomplete",IF($AN6="","Step 6 Incomplete",($L6+$S6)*(SUM($Z6,$AG6,$AN6)/SUM('Customize Scales'!$J$18,'Customize Scales'!$J$26,'Customize Scales'!$J$34))*5)))))))</f>
        <v>9.5812500000000078E-2</v>
      </c>
      <c r="F6" s="135">
        <f t="shared" si="1"/>
        <v>0.2395312500000002</v>
      </c>
      <c r="G6" s="136" t="str">
        <f>IF('Step 2 - Event Likelihood'!$F6="","",'Step 2 - Event Likelihood'!$F6)</f>
        <v>Multiple time per day</v>
      </c>
      <c r="H6" s="136">
        <f>IF('Step 2 - Event Likelihood'!$H6="","",'Step 2 - Event Likelihood'!$H6)</f>
        <v>10</v>
      </c>
      <c r="I6" s="136">
        <f>IF(H6="","",(H6/'Customize Scales'!$J$8)*100)</f>
        <v>100</v>
      </c>
      <c r="J6" s="136" t="str">
        <f>IF('Step 2 - Event Likelihood'!$G6="","",'Step 2 - Event Likelihood'!$G6)</f>
        <v>Nearly complete</v>
      </c>
      <c r="K6" s="136">
        <f>IF('Step 2 - Event Likelihood'!$I6="","",'Step 2 - Event Likelihood'!$I6)</f>
        <v>0.95</v>
      </c>
      <c r="L6" s="136">
        <f t="shared" si="2"/>
        <v>0.5</v>
      </c>
      <c r="M6" s="136">
        <f t="shared" si="3"/>
        <v>5.0000000000000044</v>
      </c>
      <c r="N6" s="137" t="str">
        <f>IF('Step 3 - Time to Impact'!$F6="","",'Step 3 - Time to Impact'!$F6)</f>
        <v>Short-term</v>
      </c>
      <c r="O6" s="137">
        <f>IF('Step 3 - Time to Impact'!$H6="","",'Step 3 - Time to Impact'!$H6)</f>
        <v>5</v>
      </c>
      <c r="P6" s="137">
        <f>IF(O6="","",(O6/'Customize Scales'!$J$14)*100)</f>
        <v>50</v>
      </c>
      <c r="Q6" s="137" t="str">
        <f>IF('Step 3 - Time to Impact'!$G6="","",'Step 3 - Time to Impact'!$G6)</f>
        <v>Nearly complete</v>
      </c>
      <c r="R6" s="137">
        <f>IF('Step 3 - Time to Impact'!$I6="","",'Step 3 - Time to Impact'!$I6)</f>
        <v>0.95</v>
      </c>
      <c r="S6" s="137">
        <f t="shared" si="4"/>
        <v>0.25</v>
      </c>
      <c r="T6" s="137">
        <f t="shared" si="5"/>
        <v>2.5000000000000022</v>
      </c>
      <c r="U6" s="138" t="str">
        <f>IF('Step 4 - Financial Severity'!$F6="","",'Step 4 - Financial Severity'!$F6)</f>
        <v>up to $10,000</v>
      </c>
      <c r="V6" s="138">
        <f>IF('Step 4 - Financial Severity'!$H6="","",'Step 4 - Financial Severity'!$H6)</f>
        <v>4</v>
      </c>
      <c r="W6" s="138">
        <f>IF(V6="","",(V6/'Customize Scales'!$J$18)*100)</f>
        <v>40</v>
      </c>
      <c r="X6" s="138" t="str">
        <f>IF('Step 4 - Financial Severity'!$G6="","",'Step 4 - Financial Severity'!$G6)</f>
        <v>Nearly complete</v>
      </c>
      <c r="Y6" s="138">
        <f>IF('Step 4 - Financial Severity'!$I6="","",'Step 4 - Financial Severity'!$I6)</f>
        <v>0.95</v>
      </c>
      <c r="Z6" s="138">
        <f t="shared" si="6"/>
        <v>0.20000000000000018</v>
      </c>
      <c r="AA6" s="138">
        <f t="shared" si="7"/>
        <v>2.0000000000000018</v>
      </c>
      <c r="AB6" s="139" t="str">
        <f>IF('Step 5 - Injury Severity'!$F6="","",'Step 5 - Injury Severity'!$F6)</f>
        <v>Testing</v>
      </c>
      <c r="AC6" s="139">
        <f>IF('Step 5 - Injury Severity'!$H6="","",'Step 5 - Injury Severity'!$H6)</f>
        <v>4</v>
      </c>
      <c r="AD6" s="139">
        <f>IF(AC6="","",(AC6/'Customize Scales'!$J$26)*100)</f>
        <v>40</v>
      </c>
      <c r="AE6" s="139" t="str">
        <f>IF('Step 5 - Injury Severity'!$G6="","",'Step 5 - Injury Severity'!$G6)</f>
        <v>Nearly complete</v>
      </c>
      <c r="AF6" s="139">
        <f>IF('Step 5 - Injury Severity'!$I6="","",'Step 5 - Injury Severity'!$I6)</f>
        <v>0.95</v>
      </c>
      <c r="AG6" s="139">
        <f t="shared" si="8"/>
        <v>0.20000000000000018</v>
      </c>
      <c r="AH6" s="139">
        <f t="shared" si="9"/>
        <v>2.0000000000000018</v>
      </c>
      <c r="AI6" s="140" t="str">
        <f>IF('Step 6 - Reputational Severity'!$F6="","",'Step 6 - Reputational Severity'!$F6)</f>
        <v>Moderate</v>
      </c>
      <c r="AJ6" s="140">
        <f>IF('Step 6 - Reputational Severity'!$H6="","",'Step 6 - Reputational Severity'!$H6)</f>
        <v>7.33</v>
      </c>
      <c r="AK6" s="141">
        <f>IF(AJ6="","",(AJ6/'Customize Scales'!$J$34)*100)</f>
        <v>73.3</v>
      </c>
      <c r="AL6" s="140" t="str">
        <f>IF('Step 6 - Reputational Severity'!$G6="","",'Step 6 - Reputational Severity'!$G6)</f>
        <v>Nearly complete</v>
      </c>
      <c r="AM6" s="140">
        <f>IF('Step 6 - Reputational Severity'!$I6="","",'Step 6 - Reputational Severity'!$I6)</f>
        <v>0.95</v>
      </c>
      <c r="AN6" s="141">
        <f t="shared" si="10"/>
        <v>0.36650000000000027</v>
      </c>
      <c r="AO6" s="141">
        <f t="shared" si="11"/>
        <v>3.6650000000000031</v>
      </c>
      <c r="AP6" s="142">
        <f t="shared" si="12"/>
        <v>51.1</v>
      </c>
      <c r="AQ6" s="142">
        <f t="shared" si="13"/>
        <v>2.5550000000000019</v>
      </c>
      <c r="AR6" s="142">
        <f t="shared" si="14"/>
        <v>75</v>
      </c>
      <c r="AS6" s="143">
        <f t="shared" si="15"/>
        <v>3.7500000000000036</v>
      </c>
    </row>
    <row r="7" spans="2:45" x14ac:dyDescent="0.3">
      <c r="B7" s="133" t="str">
        <f>IF('Step 1 - Risk Events'!$D7="","",'Step 1 - Risk Events'!$D7)</f>
        <v>International Travel</v>
      </c>
      <c r="C7" s="134">
        <f>IF($B7="","",IF($H7="","Step 2 Incomplete",IF($O7="","Step 3 Incomplete",IF($V7="","Step 4 Incomplete",IF($AC7="","Step 5 Incomplete",IF($AJ7="","Step 6 Incomplete",($H7+$O7)*(SUM($V7,$AC7,$AJ7)/SUM('Customize Scales'!$J$18,'Customize Scales'!$J$26,'Customize Scales'!$J$34))*5))))))</f>
        <v>25.55</v>
      </c>
      <c r="D7" s="135">
        <f t="shared" si="0"/>
        <v>63.875</v>
      </c>
      <c r="E7" s="134">
        <f>IF($B7="","",IF($B7="","",IF($L7="","Step 2 Incomplete",IF($S7="","Step 3 Incomplete",IF($Z7="","Step 4 Incomplete",IF($AG7="","Step 5 Incomplete",IF($AN7="","Step 6 Incomplete",($L7+$S7)*(SUM($Z7,$AG7,$AN7)/SUM('Customize Scales'!$J$18,'Customize Scales'!$J$26,'Customize Scales'!$J$34))*5)))))))</f>
        <v>0.13054166666666683</v>
      </c>
      <c r="F7" s="135">
        <f t="shared" si="1"/>
        <v>0.32635416666666706</v>
      </c>
      <c r="G7" s="136" t="str">
        <f>IF('Step 2 - Event Likelihood'!$F7="","",'Step 2 - Event Likelihood'!$F7)</f>
        <v>Every week</v>
      </c>
      <c r="H7" s="136">
        <f>IF('Step 2 - Event Likelihood'!$H7="","",'Step 2 - Event Likelihood'!$H7)</f>
        <v>8</v>
      </c>
      <c r="I7" s="136">
        <f>IF(H7="","",(H7/'Customize Scales'!$J$8)*100)</f>
        <v>80</v>
      </c>
      <c r="J7" s="136" t="str">
        <f>IF('Step 2 - Event Likelihood'!$G7="","",'Step 2 - Event Likelihood'!$G7)</f>
        <v>Nearly complete</v>
      </c>
      <c r="K7" s="136">
        <f>IF('Step 2 - Event Likelihood'!$I7="","",'Step 2 - Event Likelihood'!$I7)</f>
        <v>0.95</v>
      </c>
      <c r="L7" s="136">
        <f t="shared" si="2"/>
        <v>0.40000000000000036</v>
      </c>
      <c r="M7" s="136">
        <f t="shared" si="3"/>
        <v>4.0000000000000036</v>
      </c>
      <c r="N7" s="137" t="str">
        <f>IF('Step 3 - Time to Impact'!$F7="","",'Step 3 - Time to Impact'!$F7)</f>
        <v>Long-term</v>
      </c>
      <c r="O7" s="137">
        <f>IF('Step 3 - Time to Impact'!$H7="","",'Step 3 - Time to Impact'!$H7)</f>
        <v>2</v>
      </c>
      <c r="P7" s="137">
        <f>IF(O7="","",(O7/'Customize Scales'!$J$14)*100)</f>
        <v>20</v>
      </c>
      <c r="Q7" s="137" t="str">
        <f>IF('Step 3 - Time to Impact'!$G7="","",'Step 3 - Time to Impact'!$G7)</f>
        <v>Nearly complete</v>
      </c>
      <c r="R7" s="137">
        <f>IF('Step 3 - Time to Impact'!$I7="","",'Step 3 - Time to Impact'!$I7)</f>
        <v>0.95</v>
      </c>
      <c r="S7" s="137">
        <f t="shared" si="4"/>
        <v>0.10000000000000009</v>
      </c>
      <c r="T7" s="137">
        <f t="shared" si="5"/>
        <v>1.0000000000000009</v>
      </c>
      <c r="U7" s="138" t="str">
        <f>IF('Step 4 - Financial Severity'!$F7="","",'Step 4 - Financial Severity'!$F7)</f>
        <v>up to $10,000</v>
      </c>
      <c r="V7" s="138">
        <f>IF('Step 4 - Financial Severity'!$H7="","",'Step 4 - Financial Severity'!$H7)</f>
        <v>4</v>
      </c>
      <c r="W7" s="138">
        <f>IF(V7="","",(V7/'Customize Scales'!$J$18)*100)</f>
        <v>40</v>
      </c>
      <c r="X7" s="138" t="str">
        <f>IF('Step 4 - Financial Severity'!$G7="","",'Step 4 - Financial Severity'!$G7)</f>
        <v>Significant</v>
      </c>
      <c r="Y7" s="138">
        <f>IF('Step 4 - Financial Severity'!$I7="","",'Step 4 - Financial Severity'!$I7)</f>
        <v>0.75</v>
      </c>
      <c r="Z7" s="138">
        <f t="shared" si="6"/>
        <v>1</v>
      </c>
      <c r="AA7" s="138">
        <f t="shared" si="7"/>
        <v>10</v>
      </c>
      <c r="AB7" s="139" t="str">
        <f>IF('Step 5 - Injury Severity'!$F7="","",'Step 5 - Injury Severity'!$F7)</f>
        <v>Testing</v>
      </c>
      <c r="AC7" s="139">
        <f>IF('Step 5 - Injury Severity'!$H7="","",'Step 5 - Injury Severity'!$H7)</f>
        <v>4</v>
      </c>
      <c r="AD7" s="139">
        <f>IF(AC7="","",(AC7/'Customize Scales'!$J$26)*100)</f>
        <v>40</v>
      </c>
      <c r="AE7" s="139" t="str">
        <f>IF('Step 5 - Injury Severity'!$G7="","",'Step 5 - Injury Severity'!$G7)</f>
        <v>Nearly complete</v>
      </c>
      <c r="AF7" s="139">
        <f>IF('Step 5 - Injury Severity'!$I7="","",'Step 5 - Injury Severity'!$I7)</f>
        <v>0.95</v>
      </c>
      <c r="AG7" s="139">
        <f t="shared" si="8"/>
        <v>0.20000000000000018</v>
      </c>
      <c r="AH7" s="139">
        <f t="shared" si="9"/>
        <v>2.0000000000000018</v>
      </c>
      <c r="AI7" s="140" t="str">
        <f>IF('Step 6 - Reputational Severity'!$F7="","",'Step 6 - Reputational Severity'!$F7)</f>
        <v>Moderate</v>
      </c>
      <c r="AJ7" s="140">
        <f>IF('Step 6 - Reputational Severity'!$H7="","",'Step 6 - Reputational Severity'!$H7)</f>
        <v>7.33</v>
      </c>
      <c r="AK7" s="141">
        <f>IF(AJ7="","",(AJ7/'Customize Scales'!$J$34)*100)</f>
        <v>73.3</v>
      </c>
      <c r="AL7" s="140" t="str">
        <f>IF('Step 6 - Reputational Severity'!$G7="","",'Step 6 - Reputational Severity'!$G7)</f>
        <v>Nearly complete</v>
      </c>
      <c r="AM7" s="140">
        <f>IF('Step 6 - Reputational Severity'!$I7="","",'Step 6 - Reputational Severity'!$I7)</f>
        <v>0.95</v>
      </c>
      <c r="AN7" s="141">
        <f t="shared" si="10"/>
        <v>0.36650000000000027</v>
      </c>
      <c r="AO7" s="141">
        <f t="shared" si="11"/>
        <v>3.6650000000000031</v>
      </c>
      <c r="AP7" s="142">
        <f t="shared" si="12"/>
        <v>51.1</v>
      </c>
      <c r="AQ7" s="142">
        <f t="shared" si="13"/>
        <v>5.2216666666666685</v>
      </c>
      <c r="AR7" s="142">
        <f t="shared" si="14"/>
        <v>50</v>
      </c>
      <c r="AS7" s="143">
        <f t="shared" si="15"/>
        <v>2.5000000000000022</v>
      </c>
    </row>
    <row r="8" spans="2:45" x14ac:dyDescent="0.3">
      <c r="B8" s="133" t="str">
        <f>IF('Step 1 - Risk Events'!$D8="","",'Step 1 - Risk Events'!$D8)</f>
        <v>Handling and Transferring of goods</v>
      </c>
      <c r="C8" s="134">
        <f>IF($B8="","",IF($H8="","Step 2 Incomplete",IF($O8="","Step 3 Incomplete",IF($V8="","Step 4 Incomplete",IF($AC8="","Step 5 Incomplete",IF($AJ8="","Step 6 Incomplete",($H8+$O8)*(SUM($V8,$AC8,$AJ8)/SUM('Customize Scales'!$J$18,'Customize Scales'!$J$26,'Customize Scales'!$J$34))*5))))))</f>
        <v>26.666666666666664</v>
      </c>
      <c r="D8" s="135">
        <f t="shared" si="0"/>
        <v>66.666666666666657</v>
      </c>
      <c r="E8" s="134">
        <f>IF($B8="","",IF($B8="","",IF($L8="","Step 2 Incomplete",IF($S8="","Step 3 Incomplete",IF($Z8="","Step 4 Incomplete",IF($AG8="","Step 5 Incomplete",IF($AN8="","Step 6 Incomplete",($L8+$S8)*(SUM($Z8,$AG8,$AN8)/SUM('Customize Scales'!$J$18,'Customize Scales'!$J$26,'Customize Scales'!$J$34))*5)))))))</f>
        <v>2.083333333333333</v>
      </c>
      <c r="F8" s="135">
        <f t="shared" si="1"/>
        <v>5.2083333333333321</v>
      </c>
      <c r="G8" s="136" t="str">
        <f>IF('Step 2 - Event Likelihood'!$F8="","",'Step 2 - Event Likelihood'!$F8)</f>
        <v>Multiple time per day</v>
      </c>
      <c r="H8" s="136">
        <f>IF('Step 2 - Event Likelihood'!$H8="","",'Step 2 - Event Likelihood'!$H8)</f>
        <v>10</v>
      </c>
      <c r="I8" s="136">
        <f>IF(H8="","",(H8/'Customize Scales'!$J$8)*100)</f>
        <v>100</v>
      </c>
      <c r="J8" s="136" t="str">
        <f>IF('Step 2 - Event Likelihood'!$G8="","",'Step 2 - Event Likelihood'!$G8)</f>
        <v>Significant</v>
      </c>
      <c r="K8" s="136">
        <f>IF('Step 2 - Event Likelihood'!$I8="","",'Step 2 - Event Likelihood'!$I8)</f>
        <v>0.75</v>
      </c>
      <c r="L8" s="136">
        <f t="shared" si="2"/>
        <v>2.5</v>
      </c>
      <c r="M8" s="136">
        <f t="shared" si="3"/>
        <v>25</v>
      </c>
      <c r="N8" s="137" t="str">
        <f>IF('Step 3 - Time to Impact'!$F8="","",'Step 3 - Time to Impact'!$F8)</f>
        <v>Immediate</v>
      </c>
      <c r="O8" s="137">
        <f>IF('Step 3 - Time to Impact'!$H8="","",'Step 3 - Time to Impact'!$H8)</f>
        <v>10</v>
      </c>
      <c r="P8" s="137">
        <f>IF(O8="","",(O8/'Customize Scales'!$J$14)*100)</f>
        <v>100</v>
      </c>
      <c r="Q8" s="137" t="str">
        <f>IF('Step 3 - Time to Impact'!$G8="","",'Step 3 - Time to Impact'!$G8)</f>
        <v>Significant</v>
      </c>
      <c r="R8" s="137">
        <f>IF('Step 3 - Time to Impact'!$I8="","",'Step 3 - Time to Impact'!$I8)</f>
        <v>0.75</v>
      </c>
      <c r="S8" s="137">
        <f t="shared" si="4"/>
        <v>2.5</v>
      </c>
      <c r="T8" s="137">
        <f t="shared" si="5"/>
        <v>25</v>
      </c>
      <c r="U8" s="138" t="str">
        <f>IF('Step 4 - Financial Severity'!$F8="","",'Step 4 - Financial Severity'!$F8)</f>
        <v>Up to $1,000</v>
      </c>
      <c r="V8" s="138">
        <f>IF('Step 4 - Financial Severity'!$H8="","",'Step 4 - Financial Severity'!$H8)</f>
        <v>2</v>
      </c>
      <c r="W8" s="138">
        <f>IF(V8="","",(V8/'Customize Scales'!$J$18)*100)</f>
        <v>20</v>
      </c>
      <c r="X8" s="138" t="str">
        <f>IF('Step 4 - Financial Severity'!$G8="","",'Step 4 - Financial Severity'!$G8)</f>
        <v>Moderate</v>
      </c>
      <c r="Y8" s="138">
        <f>IF('Step 4 - Financial Severity'!$I8="","",'Step 4 - Financial Severity'!$I8)</f>
        <v>0.5</v>
      </c>
      <c r="Z8" s="138">
        <f t="shared" si="6"/>
        <v>1</v>
      </c>
      <c r="AA8" s="138">
        <f t="shared" si="7"/>
        <v>10</v>
      </c>
      <c r="AB8" s="139" t="str">
        <f>IF('Step 5 - Injury Severity'!$F8="","",'Step 5 - Injury Severity'!$F8)</f>
        <v>Testing</v>
      </c>
      <c r="AC8" s="139">
        <f>IF('Step 5 - Injury Severity'!$H8="","",'Step 5 - Injury Severity'!$H8)</f>
        <v>4</v>
      </c>
      <c r="AD8" s="139">
        <f>IF(AC8="","",(AC8/'Customize Scales'!$J$26)*100)</f>
        <v>40</v>
      </c>
      <c r="AE8" s="139" t="str">
        <f>IF('Step 5 - Injury Severity'!$G8="","",'Step 5 - Injury Severity'!$G8)</f>
        <v>Significant</v>
      </c>
      <c r="AF8" s="139">
        <f>IF('Step 5 - Injury Severity'!$I8="","",'Step 5 - Injury Severity'!$I8)</f>
        <v>0.75</v>
      </c>
      <c r="AG8" s="139">
        <f t="shared" si="8"/>
        <v>1</v>
      </c>
      <c r="AH8" s="139">
        <f t="shared" si="9"/>
        <v>10</v>
      </c>
      <c r="AI8" s="140" t="str">
        <f>IF('Step 6 - Reputational Severity'!$F8="","",'Step 6 - Reputational Severity'!$F8)</f>
        <v>None</v>
      </c>
      <c r="AJ8" s="140">
        <f>IF('Step 6 - Reputational Severity'!$H8="","",'Step 6 - Reputational Severity'!$H8)</f>
        <v>2</v>
      </c>
      <c r="AK8" s="141">
        <f>IF(AJ8="","",(AJ8/'Customize Scales'!$J$34)*100)</f>
        <v>20</v>
      </c>
      <c r="AL8" s="140" t="str">
        <f>IF('Step 6 - Reputational Severity'!$G8="","",'Step 6 - Reputational Severity'!$G8)</f>
        <v>Significant</v>
      </c>
      <c r="AM8" s="140">
        <f>IF('Step 6 - Reputational Severity'!$I8="","",'Step 6 - Reputational Severity'!$I8)</f>
        <v>0.75</v>
      </c>
      <c r="AN8" s="141">
        <f t="shared" si="10"/>
        <v>0.5</v>
      </c>
      <c r="AO8" s="141">
        <f t="shared" si="11"/>
        <v>5</v>
      </c>
      <c r="AP8" s="142">
        <f t="shared" si="12"/>
        <v>26.666666666666668</v>
      </c>
      <c r="AQ8" s="142">
        <f t="shared" si="13"/>
        <v>8.3333333333333339</v>
      </c>
      <c r="AR8" s="142">
        <f t="shared" si="14"/>
        <v>100</v>
      </c>
      <c r="AS8" s="143">
        <f t="shared" si="15"/>
        <v>25</v>
      </c>
    </row>
    <row r="9" spans="2:45" x14ac:dyDescent="0.3">
      <c r="B9" s="133" t="str">
        <f>IF('Step 1 - Risk Events'!$D9="","",'Step 1 - Risk Events'!$D9)</f>
        <v>High-touch surfaces</v>
      </c>
      <c r="C9" s="134">
        <f>IF($B9="","",IF($H9="","Step 2 Incomplete",IF($O9="","Step 3 Incomplete",IF($V9="","Step 4 Incomplete",IF($AC9="","Step 5 Incomplete",IF($AJ9="","Step 6 Incomplete",($H9+$O9)*(SUM($V9,$AC9,$AJ9)/SUM('Customize Scales'!$J$18,'Customize Scales'!$J$26,'Customize Scales'!$J$34))*5))))))</f>
        <v>26.666666666666664</v>
      </c>
      <c r="D9" s="135">
        <f t="shared" si="0"/>
        <v>66.666666666666657</v>
      </c>
      <c r="E9" s="134">
        <f>IF($B9="","",IF($B9="","",IF($L9="","Step 2 Incomplete",IF($S9="","Step 3 Incomplete",IF($Z9="","Step 4 Incomplete",IF($AG9="","Step 5 Incomplete",IF($AN9="","Step 6 Incomplete",($L9+$S9)*(SUM($Z9,$AG9,$AN9)/SUM('Customize Scales'!$J$18,'Customize Scales'!$J$26,'Customize Scales'!$J$34))*5)))))))</f>
        <v>1.6666666666666665</v>
      </c>
      <c r="F9" s="135">
        <f t="shared" si="1"/>
        <v>4.1666666666666661</v>
      </c>
      <c r="G9" s="136" t="str">
        <f>IF('Step 2 - Event Likelihood'!$F9="","",'Step 2 - Event Likelihood'!$F9)</f>
        <v>Multiple time per day</v>
      </c>
      <c r="H9" s="136">
        <f>IF('Step 2 - Event Likelihood'!$H9="","",'Step 2 - Event Likelihood'!$H9)</f>
        <v>10</v>
      </c>
      <c r="I9" s="136">
        <f>IF(H9="","",(H9/'Customize Scales'!$J$8)*100)</f>
        <v>100</v>
      </c>
      <c r="J9" s="136" t="str">
        <f>IF('Step 2 - Event Likelihood'!$G9="","",'Step 2 - Event Likelihood'!$G9)</f>
        <v>Significant</v>
      </c>
      <c r="K9" s="136">
        <f>IF('Step 2 - Event Likelihood'!$I9="","",'Step 2 - Event Likelihood'!$I9)</f>
        <v>0.75</v>
      </c>
      <c r="L9" s="136">
        <f t="shared" si="2"/>
        <v>2.5</v>
      </c>
      <c r="M9" s="136">
        <f t="shared" si="3"/>
        <v>25</v>
      </c>
      <c r="N9" s="137" t="str">
        <f>IF('Step 3 - Time to Impact'!$F9="","",'Step 3 - Time to Impact'!$F9)</f>
        <v>Immediate</v>
      </c>
      <c r="O9" s="137">
        <f>IF('Step 3 - Time to Impact'!$H9="","",'Step 3 - Time to Impact'!$H9)</f>
        <v>10</v>
      </c>
      <c r="P9" s="137">
        <f>IF(O9="","",(O9/'Customize Scales'!$J$14)*100)</f>
        <v>100</v>
      </c>
      <c r="Q9" s="137" t="str">
        <f>IF('Step 3 - Time to Impact'!$G9="","",'Step 3 - Time to Impact'!$G9)</f>
        <v>Significant</v>
      </c>
      <c r="R9" s="137">
        <f>IF('Step 3 - Time to Impact'!$I9="","",'Step 3 - Time to Impact'!$I9)</f>
        <v>0.75</v>
      </c>
      <c r="S9" s="137">
        <f t="shared" si="4"/>
        <v>2.5</v>
      </c>
      <c r="T9" s="137">
        <f t="shared" si="5"/>
        <v>25</v>
      </c>
      <c r="U9" s="138" t="str">
        <f>IF('Step 4 - Financial Severity'!$F9="","",'Step 4 - Financial Severity'!$F9)</f>
        <v>up to $10,000</v>
      </c>
      <c r="V9" s="138">
        <f>IF('Step 4 - Financial Severity'!$H9="","",'Step 4 - Financial Severity'!$H9)</f>
        <v>4</v>
      </c>
      <c r="W9" s="138">
        <f>IF(V9="","",(V9/'Customize Scales'!$J$18)*100)</f>
        <v>40</v>
      </c>
      <c r="X9" s="138" t="str">
        <f>IF('Step 4 - Financial Severity'!$G9="","",'Step 4 - Financial Severity'!$G9)</f>
        <v>Significant</v>
      </c>
      <c r="Y9" s="138">
        <f>IF('Step 4 - Financial Severity'!$I9="","",'Step 4 - Financial Severity'!$I9)</f>
        <v>0.75</v>
      </c>
      <c r="Z9" s="138">
        <f t="shared" si="6"/>
        <v>1</v>
      </c>
      <c r="AA9" s="138">
        <f t="shared" si="7"/>
        <v>10</v>
      </c>
      <c r="AB9" s="139" t="str">
        <f>IF('Step 5 - Injury Severity'!$F9="","",'Step 5 - Injury Severity'!$F9)</f>
        <v>None</v>
      </c>
      <c r="AC9" s="139">
        <f>IF('Step 5 - Injury Severity'!$H9="","",'Step 5 - Injury Severity'!$H9)</f>
        <v>2</v>
      </c>
      <c r="AD9" s="139">
        <f>IF(AC9="","",(AC9/'Customize Scales'!$J$26)*100)</f>
        <v>20</v>
      </c>
      <c r="AE9" s="139" t="str">
        <f>IF('Step 5 - Injury Severity'!$G9="","",'Step 5 - Injury Severity'!$G9)</f>
        <v>Significant</v>
      </c>
      <c r="AF9" s="139">
        <f>IF('Step 5 - Injury Severity'!$I9="","",'Step 5 - Injury Severity'!$I9)</f>
        <v>0.75</v>
      </c>
      <c r="AG9" s="139">
        <f t="shared" si="8"/>
        <v>0.5</v>
      </c>
      <c r="AH9" s="139">
        <f t="shared" si="9"/>
        <v>5</v>
      </c>
      <c r="AI9" s="140" t="str">
        <f>IF('Step 6 - Reputational Severity'!$F9="","",'Step 6 - Reputational Severity'!$F9)</f>
        <v>None</v>
      </c>
      <c r="AJ9" s="140">
        <f>IF('Step 6 - Reputational Severity'!$H9="","",'Step 6 - Reputational Severity'!$H9)</f>
        <v>2</v>
      </c>
      <c r="AK9" s="141">
        <f>IF(AJ9="","",(AJ9/'Customize Scales'!$J$34)*100)</f>
        <v>20</v>
      </c>
      <c r="AL9" s="140" t="str">
        <f>IF('Step 6 - Reputational Severity'!$G9="","",'Step 6 - Reputational Severity'!$G9)</f>
        <v>Significant</v>
      </c>
      <c r="AM9" s="140">
        <f>IF('Step 6 - Reputational Severity'!$I9="","",'Step 6 - Reputational Severity'!$I9)</f>
        <v>0.75</v>
      </c>
      <c r="AN9" s="141">
        <f t="shared" si="10"/>
        <v>0.5</v>
      </c>
      <c r="AO9" s="141">
        <f t="shared" si="11"/>
        <v>5</v>
      </c>
      <c r="AP9" s="142">
        <f t="shared" si="12"/>
        <v>26.666666666666668</v>
      </c>
      <c r="AQ9" s="142">
        <f t="shared" si="13"/>
        <v>6.666666666666667</v>
      </c>
      <c r="AR9" s="142">
        <f t="shared" si="14"/>
        <v>100</v>
      </c>
      <c r="AS9" s="143">
        <f t="shared" si="15"/>
        <v>25</v>
      </c>
    </row>
    <row r="10" spans="2:45" x14ac:dyDescent="0.3">
      <c r="B10" s="133" t="str">
        <f>IF('Step 1 - Risk Events'!$D10="","",'Step 1 - Risk Events'!$D10)</f>
        <v xml:space="preserve">Prolonged close contact (&gt;10min,&lt;6 feet) </v>
      </c>
      <c r="C10" s="134">
        <f>IF($B10="","",IF($H10="","Step 2 Incomplete",IF($O10="","Step 3 Incomplete",IF($V10="","Step 4 Incomplete",IF($AC10="","Step 5 Incomplete",IF($AJ10="","Step 6 Incomplete",($H10+$O10)*(SUM($V10,$AC10,$AJ10)/SUM('Customize Scales'!$J$18,'Customize Scales'!$J$26,'Customize Scales'!$J$34))*5))))))</f>
        <v>26.666666666666664</v>
      </c>
      <c r="D10" s="135">
        <f t="shared" si="0"/>
        <v>66.666666666666657</v>
      </c>
      <c r="E10" s="134">
        <f>IF($B10="","",IF($B10="","",IF($L10="","Step 2 Incomplete",IF($S10="","Step 3 Incomplete",IF($Z10="","Step 4 Incomplete",IF($AG10="","Step 5 Incomplete",IF($AN10="","Step 6 Incomplete",($L10+$S10)*(SUM($Z10,$AG10,$AN10)/SUM('Customize Scales'!$J$18,'Customize Scales'!$J$26,'Customize Scales'!$J$34))*5)))))))</f>
        <v>6.6666666666666661</v>
      </c>
      <c r="F10" s="135">
        <f t="shared" si="1"/>
        <v>16.666666666666664</v>
      </c>
      <c r="G10" s="136" t="str">
        <f>IF('Step 2 - Event Likelihood'!$F10="","",'Step 2 - Event Likelihood'!$F10)</f>
        <v>Multiple time per day</v>
      </c>
      <c r="H10" s="136">
        <f>IF('Step 2 - Event Likelihood'!$H10="","",'Step 2 - Event Likelihood'!$H10)</f>
        <v>10</v>
      </c>
      <c r="I10" s="136">
        <f>IF(H10="","",(H10/'Customize Scales'!$J$8)*100)</f>
        <v>100</v>
      </c>
      <c r="J10" s="136" t="str">
        <f>IF('Step 2 - Event Likelihood'!$G10="","",'Step 2 - Event Likelihood'!$G10)</f>
        <v>Moderate</v>
      </c>
      <c r="K10" s="136">
        <f>IF('Step 2 - Event Likelihood'!$I10="","",'Step 2 - Event Likelihood'!$I10)</f>
        <v>0.5</v>
      </c>
      <c r="L10" s="136">
        <f t="shared" si="2"/>
        <v>5</v>
      </c>
      <c r="M10" s="136">
        <f t="shared" si="3"/>
        <v>50</v>
      </c>
      <c r="N10" s="137" t="str">
        <f>IF('Step 3 - Time to Impact'!$F10="","",'Step 3 - Time to Impact'!$F10)</f>
        <v>Immediate</v>
      </c>
      <c r="O10" s="137">
        <f>IF('Step 3 - Time to Impact'!$H10="","",'Step 3 - Time to Impact'!$H10)</f>
        <v>10</v>
      </c>
      <c r="P10" s="137">
        <f>IF(O10="","",(O10/'Customize Scales'!$J$14)*100)</f>
        <v>100</v>
      </c>
      <c r="Q10" s="137" t="str">
        <f>IF('Step 3 - Time to Impact'!$G10="","",'Step 3 - Time to Impact'!$G10)</f>
        <v>Moderate</v>
      </c>
      <c r="R10" s="137">
        <f>IF('Step 3 - Time to Impact'!$I10="","",'Step 3 - Time to Impact'!$I10)</f>
        <v>0.5</v>
      </c>
      <c r="S10" s="137">
        <f t="shared" si="4"/>
        <v>5</v>
      </c>
      <c r="T10" s="137">
        <f t="shared" si="5"/>
        <v>50</v>
      </c>
      <c r="U10" s="138" t="str">
        <f>IF('Step 4 - Financial Severity'!$F10="","",'Step 4 - Financial Severity'!$F10)</f>
        <v>up to $10,000</v>
      </c>
      <c r="V10" s="138">
        <f>IF('Step 4 - Financial Severity'!$H10="","",'Step 4 - Financial Severity'!$H10)</f>
        <v>4</v>
      </c>
      <c r="W10" s="138">
        <f>IF(V10="","",(V10/'Customize Scales'!$J$18)*100)</f>
        <v>40</v>
      </c>
      <c r="X10" s="138" t="str">
        <f>IF('Step 4 - Financial Severity'!$G10="","",'Step 4 - Financial Severity'!$G10)</f>
        <v>Moderate</v>
      </c>
      <c r="Y10" s="138">
        <f>IF('Step 4 - Financial Severity'!$I10="","",'Step 4 - Financial Severity'!$I10)</f>
        <v>0.5</v>
      </c>
      <c r="Z10" s="138">
        <f t="shared" si="6"/>
        <v>2</v>
      </c>
      <c r="AA10" s="138">
        <f t="shared" si="7"/>
        <v>20</v>
      </c>
      <c r="AB10" s="139" t="str">
        <f>IF('Step 5 - Injury Severity'!$F10="","",'Step 5 - Injury Severity'!$F10)</f>
        <v>None</v>
      </c>
      <c r="AC10" s="139">
        <f>IF('Step 5 - Injury Severity'!$H10="","",'Step 5 - Injury Severity'!$H10)</f>
        <v>2</v>
      </c>
      <c r="AD10" s="139">
        <f>IF(AC10="","",(AC10/'Customize Scales'!$J$26)*100)</f>
        <v>20</v>
      </c>
      <c r="AE10" s="139" t="str">
        <f>IF('Step 5 - Injury Severity'!$G10="","",'Step 5 - Injury Severity'!$G10)</f>
        <v>Moderate</v>
      </c>
      <c r="AF10" s="139">
        <f>IF('Step 5 - Injury Severity'!$I10="","",'Step 5 - Injury Severity'!$I10)</f>
        <v>0.5</v>
      </c>
      <c r="AG10" s="139">
        <f t="shared" si="8"/>
        <v>1</v>
      </c>
      <c r="AH10" s="139">
        <f t="shared" si="9"/>
        <v>10</v>
      </c>
      <c r="AI10" s="140" t="str">
        <f>IF('Step 6 - Reputational Severity'!$F10="","",'Step 6 - Reputational Severity'!$F10)</f>
        <v>None</v>
      </c>
      <c r="AJ10" s="140">
        <f>IF('Step 6 - Reputational Severity'!$H10="","",'Step 6 - Reputational Severity'!$H10)</f>
        <v>2</v>
      </c>
      <c r="AK10" s="141">
        <f>IF(AJ10="","",(AJ10/'Customize Scales'!$J$34)*100)</f>
        <v>20</v>
      </c>
      <c r="AL10" s="140" t="str">
        <f>IF('Step 6 - Reputational Severity'!$G10="","",'Step 6 - Reputational Severity'!$G10)</f>
        <v>Moderate</v>
      </c>
      <c r="AM10" s="140">
        <f>IF('Step 6 - Reputational Severity'!$I10="","",'Step 6 - Reputational Severity'!$I10)</f>
        <v>0.5</v>
      </c>
      <c r="AN10" s="141">
        <f t="shared" si="10"/>
        <v>1</v>
      </c>
      <c r="AO10" s="141">
        <f t="shared" si="11"/>
        <v>10</v>
      </c>
      <c r="AP10" s="142">
        <f t="shared" si="12"/>
        <v>26.666666666666668</v>
      </c>
      <c r="AQ10" s="142">
        <f t="shared" si="13"/>
        <v>13.333333333333334</v>
      </c>
      <c r="AR10" s="142">
        <f t="shared" si="14"/>
        <v>100</v>
      </c>
      <c r="AS10" s="143">
        <f t="shared" si="15"/>
        <v>50</v>
      </c>
    </row>
    <row r="11" spans="2:45" x14ac:dyDescent="0.3">
      <c r="B11" s="133" t="str">
        <f>IF('Step 1 - Risk Events'!$D11="","",'Step 1 - Risk Events'!$D11)</f>
        <v>Employees in contact with students or community on daily basis</v>
      </c>
      <c r="C11" s="134">
        <f>IF($B11="","",IF($H11="","Step 2 Incomplete",IF($O11="","Step 3 Incomplete",IF($V11="","Step 4 Incomplete",IF($AC11="","Step 5 Incomplete",IF($AJ11="","Step 6 Incomplete",($H11+$O11)*(SUM($V11,$AC11,$AJ11)/SUM('Customize Scales'!$J$18,'Customize Scales'!$J$26,'Customize Scales'!$J$34))*5))))))</f>
        <v>40</v>
      </c>
      <c r="D11" s="135">
        <f t="shared" si="0"/>
        <v>100</v>
      </c>
      <c r="E11" s="134">
        <f>IF($B11="","",IF($B11="","",IF($L11="","Step 2 Incomplete",IF($S11="","Step 3 Incomplete",IF($Z11="","Step 4 Incomplete",IF($AG11="","Step 5 Incomplete",IF($AN11="","Step 6 Incomplete",($L11+$S11)*(SUM($Z11,$AG11,$AN11)/SUM('Customize Scales'!$J$18,'Customize Scales'!$J$26,'Customize Scales'!$J$34))*5)))))))</f>
        <v>2.5</v>
      </c>
      <c r="F11" s="135">
        <f t="shared" si="1"/>
        <v>6.25</v>
      </c>
      <c r="G11" s="136" t="str">
        <f>IF('Step 2 - Event Likelihood'!$F11="","",'Step 2 - Event Likelihood'!$F11)</f>
        <v>Multiple time per day</v>
      </c>
      <c r="H11" s="136">
        <f>IF('Step 2 - Event Likelihood'!$H11="","",'Step 2 - Event Likelihood'!$H11)</f>
        <v>10</v>
      </c>
      <c r="I11" s="136">
        <f>IF(H11="","",(H11/'Customize Scales'!$J$8)*100)</f>
        <v>100</v>
      </c>
      <c r="J11" s="136" t="str">
        <f>IF('Step 2 - Event Likelihood'!$G11="","",'Step 2 - Event Likelihood'!$G11)</f>
        <v>Significant</v>
      </c>
      <c r="K11" s="136">
        <f>IF('Step 2 - Event Likelihood'!$I11="","",'Step 2 - Event Likelihood'!$I11)</f>
        <v>0.75</v>
      </c>
      <c r="L11" s="136">
        <f t="shared" si="2"/>
        <v>2.5</v>
      </c>
      <c r="M11" s="136">
        <f t="shared" si="3"/>
        <v>25</v>
      </c>
      <c r="N11" s="137" t="str">
        <f>IF('Step 3 - Time to Impact'!$F11="","",'Step 3 - Time to Impact'!$F11)</f>
        <v>Immediate</v>
      </c>
      <c r="O11" s="137">
        <f>IF('Step 3 - Time to Impact'!$H11="","",'Step 3 - Time to Impact'!$H11)</f>
        <v>10</v>
      </c>
      <c r="P11" s="137">
        <f>IF(O11="","",(O11/'Customize Scales'!$J$14)*100)</f>
        <v>100</v>
      </c>
      <c r="Q11" s="137" t="str">
        <f>IF('Step 3 - Time to Impact'!$G11="","",'Step 3 - Time to Impact'!$G11)</f>
        <v>Significant</v>
      </c>
      <c r="R11" s="137">
        <f>IF('Step 3 - Time to Impact'!$I11="","",'Step 3 - Time to Impact'!$I11)</f>
        <v>0.75</v>
      </c>
      <c r="S11" s="137">
        <f t="shared" si="4"/>
        <v>2.5</v>
      </c>
      <c r="T11" s="137">
        <f t="shared" si="5"/>
        <v>25</v>
      </c>
      <c r="U11" s="138" t="str">
        <f>IF('Step 4 - Financial Severity'!$F11="","",'Step 4 - Financial Severity'!$F11)</f>
        <v>Up to $100,000</v>
      </c>
      <c r="V11" s="138">
        <f>IF('Step 4 - Financial Severity'!$H11="","",'Step 4 - Financial Severity'!$H11)</f>
        <v>8</v>
      </c>
      <c r="W11" s="138">
        <f>IF(V11="","",(V11/'Customize Scales'!$J$18)*100)</f>
        <v>80</v>
      </c>
      <c r="X11" s="138" t="str">
        <f>IF('Step 4 - Financial Severity'!$G11="","",'Step 4 - Financial Severity'!$G11)</f>
        <v>Significant</v>
      </c>
      <c r="Y11" s="138">
        <f>IF('Step 4 - Financial Severity'!$I11="","",'Step 4 - Financial Severity'!$I11)</f>
        <v>0.75</v>
      </c>
      <c r="Z11" s="138">
        <f t="shared" si="6"/>
        <v>2</v>
      </c>
      <c r="AA11" s="138">
        <f t="shared" si="7"/>
        <v>20</v>
      </c>
      <c r="AB11" s="139" t="str">
        <f>IF('Step 5 - Injury Severity'!$F11="","",'Step 5 - Injury Severity'!$F11)</f>
        <v>None</v>
      </c>
      <c r="AC11" s="139">
        <f>IF('Step 5 - Injury Severity'!$H11="","",'Step 5 - Injury Severity'!$H11)</f>
        <v>2</v>
      </c>
      <c r="AD11" s="139">
        <f>IF(AC11="","",(AC11/'Customize Scales'!$J$26)*100)</f>
        <v>20</v>
      </c>
      <c r="AE11" s="139" t="str">
        <f>IF('Step 5 - Injury Severity'!$G11="","",'Step 5 - Injury Severity'!$G11)</f>
        <v>Significant</v>
      </c>
      <c r="AF11" s="139">
        <f>IF('Step 5 - Injury Severity'!$I11="","",'Step 5 - Injury Severity'!$I11)</f>
        <v>0.75</v>
      </c>
      <c r="AG11" s="139">
        <f t="shared" si="8"/>
        <v>0.5</v>
      </c>
      <c r="AH11" s="139">
        <f t="shared" si="9"/>
        <v>5</v>
      </c>
      <c r="AI11" s="140" t="str">
        <f>IF('Step 6 - Reputational Severity'!$F11="","",'Step 6 - Reputational Severity'!$F11)</f>
        <v>None</v>
      </c>
      <c r="AJ11" s="140">
        <f>IF('Step 6 - Reputational Severity'!$H11="","",'Step 6 - Reputational Severity'!$H11)</f>
        <v>2</v>
      </c>
      <c r="AK11" s="141">
        <f>IF(AJ11="","",(AJ11/'Customize Scales'!$J$34)*100)</f>
        <v>20</v>
      </c>
      <c r="AL11" s="140" t="str">
        <f>IF('Step 6 - Reputational Severity'!$G11="","",'Step 6 - Reputational Severity'!$G11)</f>
        <v>Significant</v>
      </c>
      <c r="AM11" s="140">
        <f>IF('Step 6 - Reputational Severity'!$I11="","",'Step 6 - Reputational Severity'!$I11)</f>
        <v>0.75</v>
      </c>
      <c r="AN11" s="141">
        <f t="shared" si="10"/>
        <v>0.5</v>
      </c>
      <c r="AO11" s="141">
        <f t="shared" si="11"/>
        <v>5</v>
      </c>
      <c r="AP11" s="142">
        <f t="shared" si="12"/>
        <v>40</v>
      </c>
      <c r="AQ11" s="142">
        <f t="shared" si="13"/>
        <v>10</v>
      </c>
      <c r="AR11" s="142">
        <f t="shared" si="14"/>
        <v>100</v>
      </c>
      <c r="AS11" s="143">
        <f t="shared" si="15"/>
        <v>25</v>
      </c>
    </row>
    <row r="12" spans="2:45" x14ac:dyDescent="0.3">
      <c r="B12" s="133" t="str">
        <f>IF('Step 1 - Risk Events'!$D12="","",'Step 1 - Risk Events'!$D12)</f>
        <v>Vulnerable populations (aged, disabled, etc.)</v>
      </c>
      <c r="C12" s="134">
        <f>IF($B12="","",IF($H12="","Step 2 Incomplete",IF($O12="","Step 3 Incomplete",IF($V12="","Step 4 Incomplete",IF($AC12="","Step 5 Incomplete",IF($AJ12="","Step 6 Incomplete",($H12+$O12)*(SUM($V12,$AC12,$AJ12)/SUM('Customize Scales'!$J$18,'Customize Scales'!$J$26,'Customize Scales'!$J$34))*5))))))</f>
        <v>86.666666666666686</v>
      </c>
      <c r="D12" s="135">
        <f t="shared" si="0"/>
        <v>216.66666666666671</v>
      </c>
      <c r="E12" s="134">
        <f>IF($B12="","",IF($B12="","",IF($L12="","Step 2 Incomplete",IF($S12="","Step 3 Incomplete",IF($Z12="","Step 4 Incomplete",IF($AG12="","Step 5 Incomplete",IF($AN12="","Step 6 Incomplete",($L12+$S12)*(SUM($Z12,$AG12,$AN12)/SUM('Customize Scales'!$J$18,'Customize Scales'!$J$26,'Customize Scales'!$J$34))*5)))))))</f>
        <v>21.666666666666671</v>
      </c>
      <c r="F12" s="135">
        <f t="shared" si="1"/>
        <v>54.166666666666679</v>
      </c>
      <c r="G12" s="136" t="str">
        <f>IF('Step 2 - Event Likelihood'!$F12="","",'Step 2 - Event Likelihood'!$F12)</f>
        <v>Multiple time per day</v>
      </c>
      <c r="H12" s="136">
        <f>IF('Step 2 - Event Likelihood'!$H12="","",'Step 2 - Event Likelihood'!$H12)</f>
        <v>10</v>
      </c>
      <c r="I12" s="136">
        <f>IF(H12="","",(H12/'Customize Scales'!$J$8)*100)</f>
        <v>100</v>
      </c>
      <c r="J12" s="136" t="str">
        <f>IF('Step 2 - Event Likelihood'!$G12="","",'Step 2 - Event Likelihood'!$G12)</f>
        <v>Moderate</v>
      </c>
      <c r="K12" s="136">
        <f>IF('Step 2 - Event Likelihood'!$I12="","",'Step 2 - Event Likelihood'!$I12)</f>
        <v>0.5</v>
      </c>
      <c r="L12" s="136">
        <f t="shared" si="2"/>
        <v>5</v>
      </c>
      <c r="M12" s="136">
        <f t="shared" si="3"/>
        <v>50</v>
      </c>
      <c r="N12" s="137" t="str">
        <f>IF('Step 3 - Time to Impact'!$F12="","",'Step 3 - Time to Impact'!$F12)</f>
        <v>Immediate</v>
      </c>
      <c r="O12" s="137">
        <f>IF('Step 3 - Time to Impact'!$H12="","",'Step 3 - Time to Impact'!$H12)</f>
        <v>10</v>
      </c>
      <c r="P12" s="137">
        <f>IF(O12="","",(O12/'Customize Scales'!$J$14)*100)</f>
        <v>100</v>
      </c>
      <c r="Q12" s="137" t="str">
        <f>IF('Step 3 - Time to Impact'!$G12="","",'Step 3 - Time to Impact'!$G12)</f>
        <v>Moderate</v>
      </c>
      <c r="R12" s="137">
        <f>IF('Step 3 - Time to Impact'!$I12="","",'Step 3 - Time to Impact'!$I12)</f>
        <v>0.5</v>
      </c>
      <c r="S12" s="137">
        <f t="shared" si="4"/>
        <v>5</v>
      </c>
      <c r="T12" s="137">
        <f t="shared" si="5"/>
        <v>50</v>
      </c>
      <c r="U12" s="138" t="str">
        <f>IF('Step 4 - Financial Severity'!$F12="","",'Step 4 - Financial Severity'!$F12)</f>
        <v>Up to $50,000</v>
      </c>
      <c r="V12" s="138">
        <f>IF('Step 4 - Financial Severity'!$H12="","",'Step 4 - Financial Severity'!$H12)</f>
        <v>6</v>
      </c>
      <c r="W12" s="138">
        <f>IF(V12="","",(V12/'Customize Scales'!$J$18)*100)</f>
        <v>60</v>
      </c>
      <c r="X12" s="138" t="str">
        <f>IF('Step 4 - Financial Severity'!$G12="","",'Step 4 - Financial Severity'!$G12)</f>
        <v>Moderate</v>
      </c>
      <c r="Y12" s="138">
        <f>IF('Step 4 - Financial Severity'!$I12="","",'Step 4 - Financial Severity'!$I12)</f>
        <v>0.5</v>
      </c>
      <c r="Z12" s="138">
        <f t="shared" si="6"/>
        <v>3</v>
      </c>
      <c r="AA12" s="138">
        <f t="shared" si="7"/>
        <v>30</v>
      </c>
      <c r="AB12" s="139" t="str">
        <f>IF('Step 5 - Injury Severity'!$F12="","",'Step 5 - Injury Severity'!$F12)</f>
        <v>COVID hospitalization</v>
      </c>
      <c r="AC12" s="139">
        <f>IF('Step 5 - Injury Severity'!$H12="","",'Step 5 - Injury Severity'!$H12)</f>
        <v>10</v>
      </c>
      <c r="AD12" s="139">
        <f>IF(AC12="","",(AC12/'Customize Scales'!$J$26)*100)</f>
        <v>100</v>
      </c>
      <c r="AE12" s="139" t="str">
        <f>IF('Step 5 - Injury Severity'!$G12="","",'Step 5 - Injury Severity'!$G12)</f>
        <v>Moderate</v>
      </c>
      <c r="AF12" s="139">
        <f>IF('Step 5 - Injury Severity'!$I12="","",'Step 5 - Injury Severity'!$I12)</f>
        <v>0.5</v>
      </c>
      <c r="AG12" s="139">
        <f t="shared" si="8"/>
        <v>5</v>
      </c>
      <c r="AH12" s="139">
        <f t="shared" si="9"/>
        <v>50</v>
      </c>
      <c r="AI12" s="140" t="str">
        <f>IF('Step 6 - Reputational Severity'!$F12="","",'Step 6 - Reputational Severity'!$F12)</f>
        <v>Significant</v>
      </c>
      <c r="AJ12" s="140">
        <f>IF('Step 6 - Reputational Severity'!$H12="","",'Step 6 - Reputational Severity'!$H12)</f>
        <v>10</v>
      </c>
      <c r="AK12" s="141">
        <f>IF(AJ12="","",(AJ12/'Customize Scales'!$J$34)*100)</f>
        <v>100</v>
      </c>
      <c r="AL12" s="140" t="str">
        <f>IF('Step 6 - Reputational Severity'!$G12="","",'Step 6 - Reputational Severity'!$G12)</f>
        <v>Moderate</v>
      </c>
      <c r="AM12" s="140">
        <f>IF('Step 6 - Reputational Severity'!$I12="","",'Step 6 - Reputational Severity'!$I12)</f>
        <v>0.5</v>
      </c>
      <c r="AN12" s="141">
        <f t="shared" si="10"/>
        <v>5</v>
      </c>
      <c r="AO12" s="141">
        <f t="shared" si="11"/>
        <v>50</v>
      </c>
      <c r="AP12" s="142">
        <f t="shared" si="12"/>
        <v>86.666666666666671</v>
      </c>
      <c r="AQ12" s="142">
        <f t="shared" si="13"/>
        <v>43.333333333333336</v>
      </c>
      <c r="AR12" s="142">
        <f t="shared" si="14"/>
        <v>100</v>
      </c>
      <c r="AS12" s="143">
        <f t="shared" si="15"/>
        <v>50</v>
      </c>
    </row>
    <row r="13" spans="2:45" x14ac:dyDescent="0.3">
      <c r="B13" s="133" t="str">
        <f>IF('Step 1 - Risk Events'!$D13="","",'Step 1 - Risk Events'!$D13)</f>
        <v>Public Health Capability</v>
      </c>
      <c r="C13" s="134">
        <f>IF($B13="","",IF($H13="","Step 2 Incomplete",IF($O13="","Step 3 Incomplete",IF($V13="","Step 4 Incomplete",IF($AC13="","Step 5 Incomplete",IF($AJ13="","Step 6 Incomplete",($H13+$O13)*(SUM($V13,$AC13,$AJ13)/SUM('Customize Scales'!$J$18,'Customize Scales'!$J$26,'Customize Scales'!$J$34))*5))))))</f>
        <v>29.333333333333332</v>
      </c>
      <c r="D13" s="135">
        <f t="shared" si="0"/>
        <v>73.333333333333329</v>
      </c>
      <c r="E13" s="134">
        <f>IF($B13="","",IF($B13="","",IF($L13="","Step 2 Incomplete",IF($S13="","Step 3 Incomplete",IF($Z13="","Step 4 Incomplete",IF($AG13="","Step 5 Incomplete",IF($AN13="","Step 6 Incomplete",($L13+$S13)*(SUM($Z13,$AG13,$AN13)/SUM('Customize Scales'!$J$18,'Customize Scales'!$J$26,'Customize Scales'!$J$34))*5)))))))</f>
        <v>29.333333333333332</v>
      </c>
      <c r="F13" s="135">
        <f t="shared" si="1"/>
        <v>73.333333333333329</v>
      </c>
      <c r="G13" s="136" t="str">
        <f>IF('Step 2 - Event Likelihood'!$F13="","",'Step 2 - Event Likelihood'!$F13)</f>
        <v>Every Month</v>
      </c>
      <c r="H13" s="136">
        <f>IF('Step 2 - Event Likelihood'!$H13="","",'Step 2 - Event Likelihood'!$H13)</f>
        <v>6</v>
      </c>
      <c r="I13" s="136">
        <f>IF(H13="","",(H13/'Customize Scales'!$J$8)*100)</f>
        <v>60</v>
      </c>
      <c r="J13" s="136" t="str">
        <f>IF('Step 2 - Event Likelihood'!$G13="","",'Step 2 - Event Likelihood'!$G13)</f>
        <v>Unsure/Don't know</v>
      </c>
      <c r="K13" s="136">
        <f>IF('Step 2 - Event Likelihood'!$I13="","",'Step 2 - Event Likelihood'!$I13)</f>
        <v>0</v>
      </c>
      <c r="L13" s="136">
        <f t="shared" si="2"/>
        <v>6</v>
      </c>
      <c r="M13" s="136">
        <f t="shared" si="3"/>
        <v>60</v>
      </c>
      <c r="N13" s="137" t="str">
        <f>IF('Step 3 - Time to Impact'!$F13="","",'Step 3 - Time to Impact'!$F13)</f>
        <v>Short-term</v>
      </c>
      <c r="O13" s="137">
        <f>IF('Step 3 - Time to Impact'!$H13="","",'Step 3 - Time to Impact'!$H13)</f>
        <v>5</v>
      </c>
      <c r="P13" s="137">
        <f>IF(O13="","",(O13/'Customize Scales'!$J$14)*100)</f>
        <v>50</v>
      </c>
      <c r="Q13" s="137" t="str">
        <f>IF('Step 3 - Time to Impact'!$G13="","",'Step 3 - Time to Impact'!$G13)</f>
        <v>Unsure/Don't know</v>
      </c>
      <c r="R13" s="137">
        <f>IF('Step 3 - Time to Impact'!$I13="","",'Step 3 - Time to Impact'!$I13)</f>
        <v>0</v>
      </c>
      <c r="S13" s="137">
        <f t="shared" si="4"/>
        <v>5</v>
      </c>
      <c r="T13" s="137">
        <f t="shared" si="5"/>
        <v>50</v>
      </c>
      <c r="U13" s="138" t="str">
        <f>IF('Step 4 - Financial Severity'!$F13="","",'Step 4 - Financial Severity'!$F13)</f>
        <v>Damaging</v>
      </c>
      <c r="V13" s="138">
        <f>IF('Step 4 - Financial Severity'!$H13="","",'Step 4 - Financial Severity'!$H13)</f>
        <v>10</v>
      </c>
      <c r="W13" s="138">
        <f>IF(V13="","",(V13/'Customize Scales'!$J$18)*100)</f>
        <v>100</v>
      </c>
      <c r="X13" s="138" t="str">
        <f>IF('Step 4 - Financial Severity'!$G13="","",'Step 4 - Financial Severity'!$G13)</f>
        <v>Unsure/Don't know</v>
      </c>
      <c r="Y13" s="138">
        <f>IF('Step 4 - Financial Severity'!$I13="","",'Step 4 - Financial Severity'!$I13)</f>
        <v>0</v>
      </c>
      <c r="Z13" s="138">
        <f t="shared" si="6"/>
        <v>10</v>
      </c>
      <c r="AA13" s="138">
        <f t="shared" si="7"/>
        <v>100</v>
      </c>
      <c r="AB13" s="139" t="str">
        <f>IF('Step 5 - Injury Severity'!$F13="","",'Step 5 - Injury Severity'!$F13)</f>
        <v>Testing</v>
      </c>
      <c r="AC13" s="139">
        <f>IF('Step 5 - Injury Severity'!$H13="","",'Step 5 - Injury Severity'!$H13)</f>
        <v>4</v>
      </c>
      <c r="AD13" s="139">
        <f>IF(AC13="","",(AC13/'Customize Scales'!$J$26)*100)</f>
        <v>40</v>
      </c>
      <c r="AE13" s="139" t="str">
        <f>IF('Step 5 - Injury Severity'!$G13="","",'Step 5 - Injury Severity'!$G13)</f>
        <v>Unsure/Don't know</v>
      </c>
      <c r="AF13" s="139">
        <f>IF('Step 5 - Injury Severity'!$I13="","",'Step 5 - Injury Severity'!$I13)</f>
        <v>0</v>
      </c>
      <c r="AG13" s="139">
        <f t="shared" si="8"/>
        <v>4</v>
      </c>
      <c r="AH13" s="139">
        <f t="shared" si="9"/>
        <v>40</v>
      </c>
      <c r="AI13" s="140" t="str">
        <f>IF('Step 6 - Reputational Severity'!$F13="","",'Step 6 - Reputational Severity'!$F13)</f>
        <v>None</v>
      </c>
      <c r="AJ13" s="140">
        <f>IF('Step 6 - Reputational Severity'!$H13="","",'Step 6 - Reputational Severity'!$H13)</f>
        <v>2</v>
      </c>
      <c r="AK13" s="141">
        <f>IF(AJ13="","",(AJ13/'Customize Scales'!$J$34)*100)</f>
        <v>20</v>
      </c>
      <c r="AL13" s="140" t="str">
        <f>IF('Step 6 - Reputational Severity'!$G13="","",'Step 6 - Reputational Severity'!$G13)</f>
        <v>Unsure/Don't know</v>
      </c>
      <c r="AM13" s="140">
        <f>IF('Step 6 - Reputational Severity'!$I13="","",'Step 6 - Reputational Severity'!$I13)</f>
        <v>0</v>
      </c>
      <c r="AN13" s="141">
        <f t="shared" si="10"/>
        <v>2</v>
      </c>
      <c r="AO13" s="141">
        <f t="shared" si="11"/>
        <v>20</v>
      </c>
      <c r="AP13" s="142">
        <f t="shared" si="12"/>
        <v>53.333333333333336</v>
      </c>
      <c r="AQ13" s="142">
        <f t="shared" si="13"/>
        <v>53.333333333333336</v>
      </c>
      <c r="AR13" s="142">
        <f t="shared" si="14"/>
        <v>55</v>
      </c>
      <c r="AS13" s="143">
        <f t="shared" si="15"/>
        <v>55</v>
      </c>
    </row>
    <row r="14" spans="2:45" x14ac:dyDescent="0.3">
      <c r="B14" s="133" t="str">
        <f>IF('Step 1 - Risk Events'!$D14="","",'Step 1 - Risk Events'!$D14)</f>
        <v>Public Events, Concerts, Athletics, other</v>
      </c>
      <c r="C14" s="134">
        <f>IF($B14="","",IF($H14="","Step 2 Incomplete",IF($O14="","Step 3 Incomplete",IF($V14="","Step 4 Incomplete",IF($AC14="","Step 5 Incomplete",IF($AJ14="","Step 6 Incomplete",($H14+$O14)*(SUM($V14,$AC14,$AJ14)/SUM('Customize Scales'!$J$18,'Customize Scales'!$J$26,'Customize Scales'!$J$34))*5))))))</f>
        <v>43.333333333333343</v>
      </c>
      <c r="D14" s="135">
        <f t="shared" si="0"/>
        <v>108.33333333333336</v>
      </c>
      <c r="E14" s="134">
        <f>IF($B14="","",IF($B14="","",IF($L14="","Step 2 Incomplete",IF($S14="","Step 3 Incomplete",IF($Z14="","Step 4 Incomplete",IF($AG14="","Step 5 Incomplete",IF($AN14="","Step 6 Incomplete",($L14+$S14)*(SUM($Z14,$AG14,$AN14)/SUM('Customize Scales'!$J$18,'Customize Scales'!$J$26,'Customize Scales'!$J$34))*5)))))))</f>
        <v>10.833333333333336</v>
      </c>
      <c r="F14" s="135">
        <f t="shared" si="1"/>
        <v>27.083333333333339</v>
      </c>
      <c r="G14" s="136" t="str">
        <f>IF('Step 2 - Event Likelihood'!$F14="","",'Step 2 - Event Likelihood'!$F14)</f>
        <v>Every week</v>
      </c>
      <c r="H14" s="136">
        <f>IF('Step 2 - Event Likelihood'!$H14="","",'Step 2 - Event Likelihood'!$H14)</f>
        <v>8</v>
      </c>
      <c r="I14" s="136">
        <f>IF(H14="","",(H14/'Customize Scales'!$J$8)*100)</f>
        <v>80</v>
      </c>
      <c r="J14" s="136" t="str">
        <f>IF('Step 2 - Event Likelihood'!$G14="","",'Step 2 - Event Likelihood'!$G14)</f>
        <v>Moderate</v>
      </c>
      <c r="K14" s="136">
        <f>IF('Step 2 - Event Likelihood'!$I14="","",'Step 2 - Event Likelihood'!$I14)</f>
        <v>0.5</v>
      </c>
      <c r="L14" s="136">
        <f t="shared" si="2"/>
        <v>4</v>
      </c>
      <c r="M14" s="136">
        <f t="shared" si="3"/>
        <v>40</v>
      </c>
      <c r="N14" s="137" t="str">
        <f>IF('Step 3 - Time to Impact'!$F14="","",'Step 3 - Time to Impact'!$F14)</f>
        <v>Long-term</v>
      </c>
      <c r="O14" s="137">
        <f>IF('Step 3 - Time to Impact'!$H14="","",'Step 3 - Time to Impact'!$H14)</f>
        <v>2</v>
      </c>
      <c r="P14" s="137">
        <f>IF(O14="","",(O14/'Customize Scales'!$J$14)*100)</f>
        <v>20</v>
      </c>
      <c r="Q14" s="137" t="str">
        <f>IF('Step 3 - Time to Impact'!$G14="","",'Step 3 - Time to Impact'!$G14)</f>
        <v>Moderate</v>
      </c>
      <c r="R14" s="137">
        <f>IF('Step 3 - Time to Impact'!$I14="","",'Step 3 - Time to Impact'!$I14)</f>
        <v>0.5</v>
      </c>
      <c r="S14" s="137">
        <f t="shared" si="4"/>
        <v>1</v>
      </c>
      <c r="T14" s="137">
        <f t="shared" si="5"/>
        <v>10</v>
      </c>
      <c r="U14" s="138" t="str">
        <f>IF('Step 4 - Financial Severity'!$F14="","",'Step 4 - Financial Severity'!$F14)</f>
        <v>Up to $50,000</v>
      </c>
      <c r="V14" s="138">
        <f>IF('Step 4 - Financial Severity'!$H14="","",'Step 4 - Financial Severity'!$H14)</f>
        <v>6</v>
      </c>
      <c r="W14" s="138">
        <f>IF(V14="","",(V14/'Customize Scales'!$J$18)*100)</f>
        <v>60</v>
      </c>
      <c r="X14" s="138" t="str">
        <f>IF('Step 4 - Financial Severity'!$G14="","",'Step 4 - Financial Severity'!$G14)</f>
        <v>Moderate</v>
      </c>
      <c r="Y14" s="138">
        <f>IF('Step 4 - Financial Severity'!$I14="","",'Step 4 - Financial Severity'!$I14)</f>
        <v>0.5</v>
      </c>
      <c r="Z14" s="138">
        <f t="shared" si="6"/>
        <v>3</v>
      </c>
      <c r="AA14" s="138">
        <f t="shared" si="7"/>
        <v>30</v>
      </c>
      <c r="AB14" s="139" t="str">
        <f>IF('Step 5 - Injury Severity'!$F14="","",'Step 5 - Injury Severity'!$F14)</f>
        <v>COVID hospitalization</v>
      </c>
      <c r="AC14" s="139">
        <f>IF('Step 5 - Injury Severity'!$H14="","",'Step 5 - Injury Severity'!$H14)</f>
        <v>10</v>
      </c>
      <c r="AD14" s="139">
        <f>IF(AC14="","",(AC14/'Customize Scales'!$J$26)*100)</f>
        <v>100</v>
      </c>
      <c r="AE14" s="139" t="str">
        <f>IF('Step 5 - Injury Severity'!$G14="","",'Step 5 - Injury Severity'!$G14)</f>
        <v>Moderate</v>
      </c>
      <c r="AF14" s="139">
        <f>IF('Step 5 - Injury Severity'!$I14="","",'Step 5 - Injury Severity'!$I14)</f>
        <v>0.5</v>
      </c>
      <c r="AG14" s="139">
        <f t="shared" si="8"/>
        <v>5</v>
      </c>
      <c r="AH14" s="139">
        <f t="shared" si="9"/>
        <v>50</v>
      </c>
      <c r="AI14" s="140" t="str">
        <f>IF('Step 6 - Reputational Severity'!$F14="","",'Step 6 - Reputational Severity'!$F14)</f>
        <v>Significant</v>
      </c>
      <c r="AJ14" s="140">
        <f>IF('Step 6 - Reputational Severity'!$H14="","",'Step 6 - Reputational Severity'!$H14)</f>
        <v>10</v>
      </c>
      <c r="AK14" s="141">
        <f>IF(AJ14="","",(AJ14/'Customize Scales'!$J$34)*100)</f>
        <v>100</v>
      </c>
      <c r="AL14" s="140" t="str">
        <f>IF('Step 6 - Reputational Severity'!$G14="","",'Step 6 - Reputational Severity'!$G14)</f>
        <v>Moderate</v>
      </c>
      <c r="AM14" s="140">
        <f>IF('Step 6 - Reputational Severity'!$I14="","",'Step 6 - Reputational Severity'!$I14)</f>
        <v>0.5</v>
      </c>
      <c r="AN14" s="141">
        <f t="shared" si="10"/>
        <v>5</v>
      </c>
      <c r="AO14" s="141">
        <f t="shared" si="11"/>
        <v>50</v>
      </c>
      <c r="AP14" s="142">
        <f t="shared" si="12"/>
        <v>86.666666666666671</v>
      </c>
      <c r="AQ14" s="142">
        <f t="shared" si="13"/>
        <v>43.333333333333336</v>
      </c>
      <c r="AR14" s="142">
        <f t="shared" si="14"/>
        <v>50</v>
      </c>
      <c r="AS14" s="143">
        <f t="shared" si="15"/>
        <v>25</v>
      </c>
    </row>
    <row r="15" spans="2:45" ht="15" customHeight="1" x14ac:dyDescent="0.3">
      <c r="B15" s="133" t="str">
        <f>IF('Step 1 - Risk Events'!$D15="","",'Step 1 - Risk Events'!$D15)</f>
        <v/>
      </c>
      <c r="C15" s="134" t="str">
        <f>IF($B15="","",IF($H15="","Step 2 Incomplete",IF($O15="","Step 3 Incomplete",IF($V15="","Step 4 Incomplete",IF($AC15="","Step 5 Incomplete",IF($AJ15="","Step 6 Incomplete",($H15+$O15)*(SUM($V15,$AC15,$AJ15)/SUM('Customize Scales'!$J$18,'Customize Scales'!$J$26,'Customize Scales'!$J$34))*5))))))</f>
        <v/>
      </c>
      <c r="D15" s="135" t="str">
        <f t="shared" si="0"/>
        <v/>
      </c>
      <c r="E15" s="134" t="str">
        <f>IF($B15="","",IF($B15="","",IF($L15="","Step 2 Incomplete",IF($S15="","Step 3 Incomplete",IF($Z15="","Step 4 Incomplete",IF($AG15="","Step 5 Incomplete",IF($AN15="","Step 6 Incomplete",($L15+$S15)*(SUM($Z15,$AG15,$AN15)/SUM('Customize Scales'!$J$18,'Customize Scales'!$J$26,'Customize Scales'!$J$34))*5)))))))</f>
        <v/>
      </c>
      <c r="F15" s="135" t="str">
        <f t="shared" si="1"/>
        <v/>
      </c>
      <c r="G15" s="136" t="str">
        <f>IF('Step 2 - Event Likelihood'!$F15="","",'Step 2 - Event Likelihood'!$F15)</f>
        <v/>
      </c>
      <c r="H15" s="136" t="str">
        <f>IF('Step 2 - Event Likelihood'!$H15="","",'Step 2 - Event Likelihood'!$H15)</f>
        <v/>
      </c>
      <c r="I15" s="136" t="str">
        <f>IF(H15="","",(H15/'Customize Scales'!$J$8)*100)</f>
        <v/>
      </c>
      <c r="J15" s="136" t="str">
        <f>IF('Step 2 - Event Likelihood'!$G15="","",'Step 2 - Event Likelihood'!$G15)</f>
        <v/>
      </c>
      <c r="K15" s="136" t="str">
        <f>IF('Step 2 - Event Likelihood'!$I15="","",'Step 2 - Event Likelihood'!$I15)</f>
        <v/>
      </c>
      <c r="L15" s="136" t="str">
        <f t="shared" si="2"/>
        <v/>
      </c>
      <c r="M15" s="136" t="str">
        <f t="shared" si="3"/>
        <v/>
      </c>
      <c r="N15" s="137" t="str">
        <f>IF('Step 3 - Time to Impact'!$F15="","",'Step 3 - Time to Impact'!$F15)</f>
        <v/>
      </c>
      <c r="O15" s="137" t="str">
        <f>IF('Step 3 - Time to Impact'!$H15="","",'Step 3 - Time to Impact'!$H15)</f>
        <v/>
      </c>
      <c r="P15" s="137" t="str">
        <f>IF(O15="","",(O15/'Customize Scales'!$J$14)*100)</f>
        <v/>
      </c>
      <c r="Q15" s="137" t="str">
        <f>IF('Step 3 - Time to Impact'!$G15="","",'Step 3 - Time to Impact'!$G15)</f>
        <v/>
      </c>
      <c r="R15" s="137" t="str">
        <f>IF('Step 3 - Time to Impact'!$I15="","",'Step 3 - Time to Impact'!$I15)</f>
        <v/>
      </c>
      <c r="S15" s="137" t="str">
        <f t="shared" si="4"/>
        <v/>
      </c>
      <c r="T15" s="137" t="str">
        <f t="shared" si="5"/>
        <v/>
      </c>
      <c r="U15" s="138" t="str">
        <f>IF('Step 4 - Financial Severity'!$F15="","",'Step 4 - Financial Severity'!$F15)</f>
        <v/>
      </c>
      <c r="V15" s="138" t="str">
        <f>IF('Step 4 - Financial Severity'!$H15="","",'Step 4 - Financial Severity'!$H15)</f>
        <v/>
      </c>
      <c r="W15" s="138" t="str">
        <f>IF(V15="","",(V15/'Customize Scales'!$J$18)*100)</f>
        <v/>
      </c>
      <c r="X15" s="138" t="str">
        <f>IF('Step 4 - Financial Severity'!$G15="","",'Step 4 - Financial Severity'!$G15)</f>
        <v/>
      </c>
      <c r="Y15" s="138" t="str">
        <f>IF('Step 4 - Financial Severity'!$I15="","",'Step 4 - Financial Severity'!$I15)</f>
        <v/>
      </c>
      <c r="Z15" s="138" t="str">
        <f t="shared" si="6"/>
        <v/>
      </c>
      <c r="AA15" s="138" t="str">
        <f t="shared" si="7"/>
        <v/>
      </c>
      <c r="AB15" s="139" t="str">
        <f>IF('Step 5 - Injury Severity'!$F15="","",'Step 5 - Injury Severity'!$F15)</f>
        <v/>
      </c>
      <c r="AC15" s="139" t="str">
        <f>IF('Step 5 - Injury Severity'!$H15="","",'Step 5 - Injury Severity'!$H15)</f>
        <v/>
      </c>
      <c r="AD15" s="139" t="str">
        <f>IF(AC15="","",(AC15/'Customize Scales'!$J$26)*100)</f>
        <v/>
      </c>
      <c r="AE15" s="139" t="str">
        <f>IF('Step 5 - Injury Severity'!$G15="","",'Step 5 - Injury Severity'!$G15)</f>
        <v/>
      </c>
      <c r="AF15" s="139" t="str">
        <f>IF('Step 5 - Injury Severity'!$I15="","",'Step 5 - Injury Severity'!$I15)</f>
        <v/>
      </c>
      <c r="AG15" s="139" t="str">
        <f t="shared" si="8"/>
        <v/>
      </c>
      <c r="AH15" s="139" t="str">
        <f t="shared" si="9"/>
        <v/>
      </c>
      <c r="AI15" s="140" t="str">
        <f>IF('Step 6 - Reputational Severity'!$F15="","",'Step 6 - Reputational Severity'!$F15)</f>
        <v/>
      </c>
      <c r="AJ15" s="140" t="str">
        <f>IF('Step 6 - Reputational Severity'!$H15="","",'Step 6 - Reputational Severity'!$H15)</f>
        <v/>
      </c>
      <c r="AK15" s="141" t="str">
        <f>IF(AJ15="","",(AJ15/'Customize Scales'!$J$34)*100)</f>
        <v/>
      </c>
      <c r="AL15" s="140" t="str">
        <f>IF('Step 6 - Reputational Severity'!$G15="","",'Step 6 - Reputational Severity'!$G15)</f>
        <v/>
      </c>
      <c r="AM15" s="140" t="str">
        <f>IF('Step 6 - Reputational Severity'!$I15="","",'Step 6 - Reputational Severity'!$I15)</f>
        <v/>
      </c>
      <c r="AN15" s="141" t="str">
        <f t="shared" si="10"/>
        <v/>
      </c>
      <c r="AO15" s="141" t="str">
        <f t="shared" si="11"/>
        <v/>
      </c>
      <c r="AP15" s="142" t="str">
        <f t="shared" si="12"/>
        <v/>
      </c>
      <c r="AQ15" s="142" t="str">
        <f t="shared" si="13"/>
        <v/>
      </c>
      <c r="AR15" s="142" t="str">
        <f t="shared" si="14"/>
        <v/>
      </c>
      <c r="AS15" s="143" t="str">
        <f t="shared" si="15"/>
        <v/>
      </c>
    </row>
    <row r="16" spans="2:45" x14ac:dyDescent="0.3">
      <c r="B16" s="133" t="str">
        <f>IF('Step 1 - Risk Events'!$D16="","",'Step 1 - Risk Events'!$D16)</f>
        <v/>
      </c>
      <c r="C16" s="134" t="str">
        <f>IF($B16="","",IF($H16="","Step 2 Incomplete",IF($O16="","Step 3 Incomplete",IF($V16="","Step 4 Incomplete",IF($AC16="","Step 5 Incomplete",IF($AJ16="","Step 6 Incomplete",($H16+$O16)*(SUM($V16,$AC16,$AJ16)/SUM('Customize Scales'!$J$18,'Customize Scales'!$J$26,'Customize Scales'!$J$34))*5))))))</f>
        <v/>
      </c>
      <c r="D16" s="135" t="str">
        <f t="shared" si="0"/>
        <v/>
      </c>
      <c r="E16" s="134" t="str">
        <f>IF($B16="","",IF($B16="","",IF($L16="","Step 2 Incomplete",IF($S16="","Step 3 Incomplete",IF($Z16="","Step 4 Incomplete",IF($AG16="","Step 5 Incomplete",IF($AN16="","Step 6 Incomplete",($L16+$S16)*(SUM($Z16,$AG16,$AN16)/SUM('Customize Scales'!$J$18,'Customize Scales'!$J$26,'Customize Scales'!$J$34))*5)))))))</f>
        <v/>
      </c>
      <c r="F16" s="135" t="str">
        <f t="shared" si="1"/>
        <v/>
      </c>
      <c r="G16" s="136" t="str">
        <f>IF('Step 2 - Event Likelihood'!$F16="","",'Step 2 - Event Likelihood'!$F16)</f>
        <v/>
      </c>
      <c r="H16" s="136" t="str">
        <f>IF('Step 2 - Event Likelihood'!$H16="","",'Step 2 - Event Likelihood'!$H16)</f>
        <v/>
      </c>
      <c r="I16" s="136" t="str">
        <f>IF(H16="","",(H16/'Customize Scales'!$J$8)*100)</f>
        <v/>
      </c>
      <c r="J16" s="136" t="str">
        <f>IF('Step 2 - Event Likelihood'!$G16="","",'Step 2 - Event Likelihood'!$G16)</f>
        <v/>
      </c>
      <c r="K16" s="136" t="str">
        <f>IF('Step 2 - Event Likelihood'!$I16="","",'Step 2 - Event Likelihood'!$I16)</f>
        <v/>
      </c>
      <c r="L16" s="136" t="str">
        <f t="shared" si="2"/>
        <v/>
      </c>
      <c r="M16" s="136" t="str">
        <f t="shared" si="3"/>
        <v/>
      </c>
      <c r="N16" s="137" t="str">
        <f>IF('Step 3 - Time to Impact'!$F16="","",'Step 3 - Time to Impact'!$F16)</f>
        <v/>
      </c>
      <c r="O16" s="137" t="str">
        <f>IF('Step 3 - Time to Impact'!$H16="","",'Step 3 - Time to Impact'!$H16)</f>
        <v/>
      </c>
      <c r="P16" s="137" t="str">
        <f>IF(O16="","",(O16/'Customize Scales'!$J$14)*100)</f>
        <v/>
      </c>
      <c r="Q16" s="137" t="str">
        <f>IF('Step 3 - Time to Impact'!$G16="","",'Step 3 - Time to Impact'!$G16)</f>
        <v/>
      </c>
      <c r="R16" s="137" t="str">
        <f>IF('Step 3 - Time to Impact'!$I16="","",'Step 3 - Time to Impact'!$I16)</f>
        <v/>
      </c>
      <c r="S16" s="137" t="str">
        <f t="shared" si="4"/>
        <v/>
      </c>
      <c r="T16" s="137" t="str">
        <f t="shared" si="5"/>
        <v/>
      </c>
      <c r="U16" s="138" t="str">
        <f>IF('Step 4 - Financial Severity'!$F16="","",'Step 4 - Financial Severity'!$F16)</f>
        <v/>
      </c>
      <c r="V16" s="138" t="str">
        <f>IF('Step 4 - Financial Severity'!$H16="","",'Step 4 - Financial Severity'!$H16)</f>
        <v/>
      </c>
      <c r="W16" s="138" t="str">
        <f>IF(V16="","",(V16/'Customize Scales'!$J$18)*100)</f>
        <v/>
      </c>
      <c r="X16" s="138" t="str">
        <f>IF('Step 4 - Financial Severity'!$G16="","",'Step 4 - Financial Severity'!$G16)</f>
        <v/>
      </c>
      <c r="Y16" s="138" t="str">
        <f>IF('Step 4 - Financial Severity'!$I16="","",'Step 4 - Financial Severity'!$I16)</f>
        <v/>
      </c>
      <c r="Z16" s="138" t="str">
        <f t="shared" si="6"/>
        <v/>
      </c>
      <c r="AA16" s="138" t="str">
        <f t="shared" si="7"/>
        <v/>
      </c>
      <c r="AB16" s="139" t="str">
        <f>IF('Step 5 - Injury Severity'!$F16="","",'Step 5 - Injury Severity'!$F16)</f>
        <v/>
      </c>
      <c r="AC16" s="139" t="str">
        <f>IF('Step 5 - Injury Severity'!$H16="","",'Step 5 - Injury Severity'!$H16)</f>
        <v/>
      </c>
      <c r="AD16" s="139" t="str">
        <f>IF(AC16="","",(AC16/'Customize Scales'!$J$26)*100)</f>
        <v/>
      </c>
      <c r="AE16" s="139" t="str">
        <f>IF('Step 5 - Injury Severity'!$G16="","",'Step 5 - Injury Severity'!$G16)</f>
        <v/>
      </c>
      <c r="AF16" s="139" t="str">
        <f>IF('Step 5 - Injury Severity'!$I16="","",'Step 5 - Injury Severity'!$I16)</f>
        <v/>
      </c>
      <c r="AG16" s="139" t="str">
        <f t="shared" si="8"/>
        <v/>
      </c>
      <c r="AH16" s="139" t="str">
        <f t="shared" si="9"/>
        <v/>
      </c>
      <c r="AI16" s="140" t="str">
        <f>IF('Step 6 - Reputational Severity'!$F16="","",'Step 6 - Reputational Severity'!$F16)</f>
        <v/>
      </c>
      <c r="AJ16" s="140" t="str">
        <f>IF('Step 6 - Reputational Severity'!$H16="","",'Step 6 - Reputational Severity'!$H16)</f>
        <v/>
      </c>
      <c r="AK16" s="141" t="str">
        <f>IF(AJ16="","",(AJ16/'Customize Scales'!$J$34)*100)</f>
        <v/>
      </c>
      <c r="AL16" s="140" t="str">
        <f>IF('Step 6 - Reputational Severity'!$G16="","",'Step 6 - Reputational Severity'!$G16)</f>
        <v/>
      </c>
      <c r="AM16" s="140" t="str">
        <f>IF('Step 6 - Reputational Severity'!$I16="","",'Step 6 - Reputational Severity'!$I16)</f>
        <v/>
      </c>
      <c r="AN16" s="141" t="str">
        <f t="shared" si="10"/>
        <v/>
      </c>
      <c r="AO16" s="141" t="str">
        <f t="shared" si="11"/>
        <v/>
      </c>
      <c r="AP16" s="142" t="str">
        <f t="shared" si="12"/>
        <v/>
      </c>
      <c r="AQ16" s="142" t="str">
        <f t="shared" si="13"/>
        <v/>
      </c>
      <c r="AR16" s="142" t="str">
        <f t="shared" si="14"/>
        <v/>
      </c>
      <c r="AS16" s="143" t="str">
        <f t="shared" si="15"/>
        <v/>
      </c>
    </row>
    <row r="17" spans="2:45" ht="15" thickBot="1" x14ac:dyDescent="0.35">
      <c r="B17" s="144" t="str">
        <f>IF('Step 1 - Risk Events'!$D17="","",'Step 1 - Risk Events'!$D17)</f>
        <v/>
      </c>
      <c r="C17" s="145" t="str">
        <f>IF($B17="","",IF($H17="","Step 2 Incomplete",IF($O17="","Step 3 Incomplete",IF($V17="","Step 4 Incomplete",IF($AC17="","Step 5 Incomplete",IF($AJ17="","Step 6 Incomplete",($H17+$O17)*(SUM($V17,$AC17,$AJ17)/SUM('Customize Scales'!$J$18,'Customize Scales'!$J$26,'Customize Scales'!$J$34))*5))))))</f>
        <v/>
      </c>
      <c r="D17" s="146" t="str">
        <f t="shared" si="0"/>
        <v/>
      </c>
      <c r="E17" s="145" t="str">
        <f>IF($B17="","",IF($B17="","",IF($L17="","Step 2 Incomplete",IF($S17="","Step 3 Incomplete",IF($Z17="","Step 4 Incomplete",IF($AG17="","Step 5 Incomplete",IF($AN17="","Step 6 Incomplete",($L17+$S17)*(SUM($Z17,$AG17,$AN17)/SUM('Customize Scales'!$J$18,'Customize Scales'!$J$26,'Customize Scales'!$J$34))*5)))))))</f>
        <v/>
      </c>
      <c r="F17" s="146" t="str">
        <f t="shared" si="1"/>
        <v/>
      </c>
      <c r="G17" s="147" t="str">
        <f>IF('Step 2 - Event Likelihood'!$F17="","",'Step 2 - Event Likelihood'!$F17)</f>
        <v/>
      </c>
      <c r="H17" s="147" t="str">
        <f>IF('Step 2 - Event Likelihood'!$H17="","",'Step 2 - Event Likelihood'!$H17)</f>
        <v/>
      </c>
      <c r="I17" s="147" t="str">
        <f>IF(H17="","",(H17/'Customize Scales'!$J$8)*100)</f>
        <v/>
      </c>
      <c r="J17" s="147" t="str">
        <f>IF('Step 2 - Event Likelihood'!$G17="","",'Step 2 - Event Likelihood'!$G17)</f>
        <v/>
      </c>
      <c r="K17" s="147" t="str">
        <f>IF('Step 2 - Event Likelihood'!$I17="","",'Step 2 - Event Likelihood'!$I17)</f>
        <v/>
      </c>
      <c r="L17" s="147" t="str">
        <f t="shared" si="2"/>
        <v/>
      </c>
      <c r="M17" s="147" t="str">
        <f t="shared" si="3"/>
        <v/>
      </c>
      <c r="N17" s="148" t="str">
        <f>IF('Step 3 - Time to Impact'!$F17="","",'Step 3 - Time to Impact'!$F17)</f>
        <v/>
      </c>
      <c r="O17" s="148" t="str">
        <f>IF('Step 3 - Time to Impact'!$H17="","",'Step 3 - Time to Impact'!$H17)</f>
        <v/>
      </c>
      <c r="P17" s="148" t="str">
        <f>IF(O17="","",(O17/'Customize Scales'!$J$14)*100)</f>
        <v/>
      </c>
      <c r="Q17" s="148" t="str">
        <f>IF('Step 3 - Time to Impact'!$G17="","",'Step 3 - Time to Impact'!$G17)</f>
        <v/>
      </c>
      <c r="R17" s="148" t="str">
        <f>IF('Step 3 - Time to Impact'!$I17="","",'Step 3 - Time to Impact'!$I17)</f>
        <v/>
      </c>
      <c r="S17" s="148" t="str">
        <f t="shared" si="4"/>
        <v/>
      </c>
      <c r="T17" s="148" t="str">
        <f t="shared" si="5"/>
        <v/>
      </c>
      <c r="U17" s="149" t="str">
        <f>IF('Step 4 - Financial Severity'!$F17="","",'Step 4 - Financial Severity'!$F17)</f>
        <v/>
      </c>
      <c r="V17" s="149" t="str">
        <f>IF('Step 4 - Financial Severity'!$H17="","",'Step 4 - Financial Severity'!$H17)</f>
        <v/>
      </c>
      <c r="W17" s="149" t="str">
        <f>IF(V17="","",(V17/'Customize Scales'!$J$18)*100)</f>
        <v/>
      </c>
      <c r="X17" s="149" t="str">
        <f>IF('Step 4 - Financial Severity'!$G17="","",'Step 4 - Financial Severity'!$G17)</f>
        <v/>
      </c>
      <c r="Y17" s="149" t="str">
        <f>IF('Step 4 - Financial Severity'!$I17="","",'Step 4 - Financial Severity'!$I17)</f>
        <v/>
      </c>
      <c r="Z17" s="149" t="str">
        <f t="shared" si="6"/>
        <v/>
      </c>
      <c r="AA17" s="149" t="str">
        <f t="shared" si="7"/>
        <v/>
      </c>
      <c r="AB17" s="150" t="str">
        <f>IF('Step 5 - Injury Severity'!$F17="","",'Step 5 - Injury Severity'!$F17)</f>
        <v/>
      </c>
      <c r="AC17" s="150" t="str">
        <f>IF('Step 5 - Injury Severity'!$H17="","",'Step 5 - Injury Severity'!$H17)</f>
        <v/>
      </c>
      <c r="AD17" s="150" t="str">
        <f>IF(AC17="","",(AC17/'Customize Scales'!$J$26)*100)</f>
        <v/>
      </c>
      <c r="AE17" s="150" t="str">
        <f>IF('Step 5 - Injury Severity'!$G17="","",'Step 5 - Injury Severity'!$G17)</f>
        <v/>
      </c>
      <c r="AF17" s="150" t="str">
        <f>IF('Step 5 - Injury Severity'!$I17="","",'Step 5 - Injury Severity'!$I17)</f>
        <v/>
      </c>
      <c r="AG17" s="150" t="str">
        <f t="shared" si="8"/>
        <v/>
      </c>
      <c r="AH17" s="150" t="str">
        <f t="shared" si="9"/>
        <v/>
      </c>
      <c r="AI17" s="151" t="str">
        <f>IF('Step 6 - Reputational Severity'!$F17="","",'Step 6 - Reputational Severity'!$F17)</f>
        <v/>
      </c>
      <c r="AJ17" s="151" t="str">
        <f>IF('Step 6 - Reputational Severity'!$H17="","",'Step 6 - Reputational Severity'!$H17)</f>
        <v/>
      </c>
      <c r="AK17" s="152" t="str">
        <f>IF(AJ17="","",(AJ17/'Customize Scales'!$J$34)*100)</f>
        <v/>
      </c>
      <c r="AL17" s="151" t="str">
        <f>IF('Step 6 - Reputational Severity'!$G17="","",'Step 6 - Reputational Severity'!$G17)</f>
        <v/>
      </c>
      <c r="AM17" s="151" t="str">
        <f>IF('Step 6 - Reputational Severity'!$I17="","",'Step 6 - Reputational Severity'!$I17)</f>
        <v/>
      </c>
      <c r="AN17" s="152" t="str">
        <f t="shared" si="10"/>
        <v/>
      </c>
      <c r="AO17" s="152" t="str">
        <f t="shared" si="11"/>
        <v/>
      </c>
      <c r="AP17" s="153" t="str">
        <f t="shared" si="12"/>
        <v/>
      </c>
      <c r="AQ17" s="153" t="str">
        <f t="shared" si="13"/>
        <v/>
      </c>
      <c r="AR17" s="153" t="str">
        <f t="shared" si="14"/>
        <v/>
      </c>
      <c r="AS17" s="154" t="str">
        <f t="shared" si="15"/>
        <v/>
      </c>
    </row>
    <row r="19" spans="2:45" x14ac:dyDescent="0.3">
      <c r="C19" s="120" t="s">
        <v>132</v>
      </c>
      <c r="D19" s="120" t="s">
        <v>133</v>
      </c>
      <c r="E19" s="120" t="s">
        <v>134</v>
      </c>
    </row>
    <row r="20" spans="2:45" x14ac:dyDescent="0.3">
      <c r="C20" s="120">
        <f>HLOOKUP(C21,B1:AS2,2,FALSE)</f>
        <v>40</v>
      </c>
      <c r="D20" s="120">
        <f>HLOOKUP(D21,C1:AT2,2,FALSE)</f>
        <v>44</v>
      </c>
      <c r="E20" s="120">
        <f>HLOOKUP(E21,D1:AU2,2,FALSE)</f>
        <v>5</v>
      </c>
    </row>
    <row r="21" spans="2:45" ht="15" thickBot="1" x14ac:dyDescent="0.35">
      <c r="B21" s="120" t="s">
        <v>0</v>
      </c>
      <c r="C21" s="120" t="str">
        <f>IF('Chart of Events'!B10="","Select X-axis Option",'Chart of Events'!B10)</f>
        <v>Reputational Severity</v>
      </c>
      <c r="D21" s="120" t="str">
        <f>IF('Chart of Events'!B8="","Select Y-axis Option",'Chart of Events'!B8)</f>
        <v>Likelihood and Time</v>
      </c>
      <c r="E21" s="120" t="str">
        <f>IF('Chart of Events'!B12="","",'Chart of Events'!B12)</f>
        <v>Score</v>
      </c>
      <c r="F21" s="155"/>
      <c r="G21" s="120"/>
      <c r="H21" s="120"/>
      <c r="I21" s="120"/>
    </row>
    <row r="22" spans="2:45" x14ac:dyDescent="0.3">
      <c r="B22" s="123" t="str">
        <f>IF('Step 1 - Risk Events'!$D3="","",'Step 1 - Risk Events'!$D3)</f>
        <v>High density of people in housing</v>
      </c>
      <c r="C22" s="125">
        <f>IF($B22="","",VLOOKUP($B22,$B$1:$AS$17,$C$20,FALSE))</f>
        <v>50</v>
      </c>
      <c r="D22" s="125">
        <f>IF($B22="","",VLOOKUP($B22,$B$1:$AS$17,$D$20,FALSE))</f>
        <v>50</v>
      </c>
      <c r="E22" s="125">
        <f>IF($B22="","",VLOOKUP($B22,$B$1:$AS$17,$E$20,FALSE))</f>
        <v>45.833333333333329</v>
      </c>
      <c r="F22" s="155"/>
    </row>
    <row r="23" spans="2:45" x14ac:dyDescent="0.3">
      <c r="B23" s="133" t="str">
        <f>IF('Step 1 - Risk Events'!$D4="","",'Step 1 - Risk Events'!$D4)</f>
        <v>High density of people in Public Buildings</v>
      </c>
      <c r="C23" s="135">
        <f t="shared" ref="C23:C36" si="16">IF($B23="","",VLOOKUP($B23,$B$1:$AS$17,$C$20,FALSE))</f>
        <v>25</v>
      </c>
      <c r="D23" s="135">
        <f t="shared" ref="D23:D36" si="17">IF($B23="","",VLOOKUP($B23,$B$1:$AS$17,$D$20,FALSE))</f>
        <v>25</v>
      </c>
      <c r="E23" s="135">
        <f t="shared" ref="E23:E36" si="18">IF($B23="","",VLOOKUP($B23,$B$1:$AS$17,$E$20,FALSE))</f>
        <v>11.458333333333332</v>
      </c>
      <c r="F23" s="155"/>
      <c r="T23" s="122"/>
    </row>
    <row r="24" spans="2:45" x14ac:dyDescent="0.3">
      <c r="B24" s="133" t="str">
        <f>IF('Step 1 - Risk Events'!$D5="","",'Step 1 - Risk Events'!$D5)</f>
        <v>High density of people in classrooms</v>
      </c>
      <c r="C24" s="135">
        <f t="shared" si="16"/>
        <v>50</v>
      </c>
      <c r="D24" s="135">
        <f t="shared" si="17"/>
        <v>50</v>
      </c>
      <c r="E24" s="135">
        <f t="shared" si="18"/>
        <v>39.166666666666664</v>
      </c>
      <c r="F24" s="155"/>
      <c r="T24" s="122"/>
    </row>
    <row r="25" spans="2:45" x14ac:dyDescent="0.3">
      <c r="B25" s="133" t="str">
        <f>IF('Step 1 - Risk Events'!$D6="","",'Step 1 - Risk Events'!$D6)</f>
        <v>Domestic Travel</v>
      </c>
      <c r="C25" s="135">
        <f t="shared" si="16"/>
        <v>3.6650000000000031</v>
      </c>
      <c r="D25" s="135">
        <f t="shared" si="17"/>
        <v>3.7500000000000036</v>
      </c>
      <c r="E25" s="135">
        <f t="shared" si="18"/>
        <v>0.2395312500000002</v>
      </c>
      <c r="F25" s="155"/>
      <c r="T25" s="122"/>
    </row>
    <row r="26" spans="2:45" x14ac:dyDescent="0.3">
      <c r="B26" s="133" t="str">
        <f>IF('Step 1 - Risk Events'!$D7="","",'Step 1 - Risk Events'!$D7)</f>
        <v>International Travel</v>
      </c>
      <c r="C26" s="135">
        <f t="shared" si="16"/>
        <v>3.6650000000000031</v>
      </c>
      <c r="D26" s="135">
        <f t="shared" si="17"/>
        <v>2.5000000000000022</v>
      </c>
      <c r="E26" s="135">
        <f t="shared" si="18"/>
        <v>0.32635416666666706</v>
      </c>
      <c r="F26" s="155"/>
      <c r="T26" s="122"/>
    </row>
    <row r="27" spans="2:45" x14ac:dyDescent="0.3">
      <c r="B27" s="133" t="str">
        <f>IF('Step 1 - Risk Events'!$D8="","",'Step 1 - Risk Events'!$D8)</f>
        <v>Handling and Transferring of goods</v>
      </c>
      <c r="C27" s="135">
        <f t="shared" si="16"/>
        <v>5</v>
      </c>
      <c r="D27" s="135">
        <f t="shared" si="17"/>
        <v>25</v>
      </c>
      <c r="E27" s="135">
        <f t="shared" si="18"/>
        <v>5.2083333333333321</v>
      </c>
      <c r="F27" s="155"/>
      <c r="T27" s="122"/>
    </row>
    <row r="28" spans="2:45" x14ac:dyDescent="0.3">
      <c r="B28" s="133" t="str">
        <f>IF('Step 1 - Risk Events'!$D9="","",'Step 1 - Risk Events'!$D9)</f>
        <v>High-touch surfaces</v>
      </c>
      <c r="C28" s="135">
        <f t="shared" si="16"/>
        <v>5</v>
      </c>
      <c r="D28" s="135">
        <f t="shared" si="17"/>
        <v>25</v>
      </c>
      <c r="E28" s="135">
        <f t="shared" si="18"/>
        <v>4.1666666666666661</v>
      </c>
      <c r="F28" s="155"/>
      <c r="T28" s="122"/>
    </row>
    <row r="29" spans="2:45" x14ac:dyDescent="0.3">
      <c r="B29" s="133" t="str">
        <f>IF('Step 1 - Risk Events'!$D10="","",'Step 1 - Risk Events'!$D10)</f>
        <v xml:space="preserve">Prolonged close contact (&gt;10min,&lt;6 feet) </v>
      </c>
      <c r="C29" s="135">
        <f t="shared" si="16"/>
        <v>10</v>
      </c>
      <c r="D29" s="135">
        <f t="shared" si="17"/>
        <v>50</v>
      </c>
      <c r="E29" s="135">
        <f t="shared" si="18"/>
        <v>16.666666666666664</v>
      </c>
      <c r="F29" s="155"/>
      <c r="T29" s="122"/>
    </row>
    <row r="30" spans="2:45" x14ac:dyDescent="0.3">
      <c r="B30" s="133" t="str">
        <f>IF('Step 1 - Risk Events'!$D11="","",'Step 1 - Risk Events'!$D11)</f>
        <v>Employees in contact with students or community on daily basis</v>
      </c>
      <c r="C30" s="135">
        <f t="shared" si="16"/>
        <v>5</v>
      </c>
      <c r="D30" s="135">
        <f t="shared" si="17"/>
        <v>25</v>
      </c>
      <c r="E30" s="135">
        <f t="shared" si="18"/>
        <v>6.25</v>
      </c>
      <c r="F30" s="155"/>
      <c r="T30" s="122"/>
    </row>
    <row r="31" spans="2:45" x14ac:dyDescent="0.3">
      <c r="B31" s="133" t="str">
        <f>IF('Step 1 - Risk Events'!$D12="","",'Step 1 - Risk Events'!$D12)</f>
        <v>Vulnerable populations (aged, disabled, etc.)</v>
      </c>
      <c r="C31" s="135">
        <f t="shared" si="16"/>
        <v>50</v>
      </c>
      <c r="D31" s="135">
        <f t="shared" si="17"/>
        <v>50</v>
      </c>
      <c r="E31" s="135">
        <f t="shared" si="18"/>
        <v>54.166666666666679</v>
      </c>
      <c r="F31" s="155"/>
      <c r="T31" s="122"/>
    </row>
    <row r="32" spans="2:45" x14ac:dyDescent="0.3">
      <c r="B32" s="133" t="str">
        <f>IF('Step 1 - Risk Events'!$D13="","",'Step 1 - Risk Events'!$D13)</f>
        <v>Public Health Capability</v>
      </c>
      <c r="C32" s="135">
        <f t="shared" si="16"/>
        <v>20</v>
      </c>
      <c r="D32" s="135">
        <f t="shared" si="17"/>
        <v>55</v>
      </c>
      <c r="E32" s="135">
        <f t="shared" si="18"/>
        <v>73.333333333333329</v>
      </c>
      <c r="F32" s="155"/>
      <c r="T32" s="122"/>
    </row>
    <row r="33" spans="2:20" x14ac:dyDescent="0.3">
      <c r="B33" s="133" t="str">
        <f>IF('Step 1 - Risk Events'!$D14="","",'Step 1 - Risk Events'!$D14)</f>
        <v>Public Events, Concerts, Athletics, other</v>
      </c>
      <c r="C33" s="135">
        <f t="shared" si="16"/>
        <v>50</v>
      </c>
      <c r="D33" s="135">
        <f t="shared" si="17"/>
        <v>25</v>
      </c>
      <c r="E33" s="135">
        <f t="shared" si="18"/>
        <v>27.083333333333339</v>
      </c>
      <c r="F33" s="155"/>
      <c r="T33" s="122"/>
    </row>
    <row r="34" spans="2:20" x14ac:dyDescent="0.3">
      <c r="B34" s="133" t="str">
        <f>IF('Step 1 - Risk Events'!$D15="","",'Step 1 - Risk Events'!$D15)</f>
        <v/>
      </c>
      <c r="C34" s="135" t="str">
        <f t="shared" si="16"/>
        <v/>
      </c>
      <c r="D34" s="135" t="str">
        <f t="shared" si="17"/>
        <v/>
      </c>
      <c r="E34" s="135" t="str">
        <f t="shared" si="18"/>
        <v/>
      </c>
      <c r="F34" s="155"/>
      <c r="T34" s="122"/>
    </row>
    <row r="35" spans="2:20" x14ac:dyDescent="0.3">
      <c r="B35" s="133" t="str">
        <f>IF('Step 1 - Risk Events'!$D16="","",'Step 1 - Risk Events'!$D16)</f>
        <v/>
      </c>
      <c r="C35" s="135" t="str">
        <f t="shared" si="16"/>
        <v/>
      </c>
      <c r="D35" s="135" t="str">
        <f t="shared" si="17"/>
        <v/>
      </c>
      <c r="E35" s="135" t="str">
        <f t="shared" si="18"/>
        <v/>
      </c>
      <c r="F35" s="155"/>
      <c r="T35" s="122"/>
    </row>
    <row r="36" spans="2:20" ht="15" thickBot="1" x14ac:dyDescent="0.35">
      <c r="B36" s="144" t="str">
        <f>IF('Step 1 - Risk Events'!$D17="","",'Step 1 - Risk Events'!$D17)</f>
        <v/>
      </c>
      <c r="C36" s="146" t="str">
        <f t="shared" si="16"/>
        <v/>
      </c>
      <c r="D36" s="146" t="str">
        <f t="shared" si="17"/>
        <v/>
      </c>
      <c r="E36" s="146" t="str">
        <f t="shared" si="18"/>
        <v/>
      </c>
      <c r="F36" s="155"/>
      <c r="T36" s="122"/>
    </row>
    <row r="37" spans="2:20" x14ac:dyDescent="0.3">
      <c r="F37" s="155"/>
      <c r="T37" s="122"/>
    </row>
    <row r="38" spans="2:20" x14ac:dyDescent="0.3">
      <c r="T38" s="12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58"/>
  <sheetViews>
    <sheetView showGridLines="0" showRowColHeaders="0" zoomScaleNormal="100" workbookViewId="0">
      <selection activeCell="F3" sqref="F3"/>
    </sheetView>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5" width="33.88671875" style="4" customWidth="1"/>
    <col min="6" max="6" width="21.5546875" style="4" customWidth="1"/>
    <col min="7" max="7" width="20.6640625" style="4" customWidth="1"/>
    <col min="8" max="8" width="6.44140625" style="15" hidden="1" customWidth="1"/>
    <col min="9" max="9" width="9.109375" style="4" hidden="1" customWidth="1"/>
    <col min="10" max="16384" width="9.109375" style="4"/>
  </cols>
  <sheetData>
    <row r="2" spans="1:14" x14ac:dyDescent="0.3">
      <c r="A2" s="10"/>
      <c r="C2" s="1"/>
      <c r="D2" s="2" t="s">
        <v>0</v>
      </c>
      <c r="E2" s="2" t="s">
        <v>1</v>
      </c>
      <c r="F2" s="2" t="s">
        <v>2</v>
      </c>
      <c r="G2" s="11" t="s">
        <v>3</v>
      </c>
      <c r="H2" s="2" t="s">
        <v>4</v>
      </c>
      <c r="I2" s="2" t="s">
        <v>4</v>
      </c>
    </row>
    <row r="3" spans="1:14" ht="28.8" x14ac:dyDescent="0.3">
      <c r="C3" s="5"/>
      <c r="D3" s="12" t="str">
        <f>IF('Step 1 - Risk Events'!$D3="","",'Step 1 - Risk Events'!$D3)</f>
        <v>High density of people in housing</v>
      </c>
      <c r="E3" s="13" t="str">
        <f>IF('Step 1 - Risk Events'!$H3="","",'Step 1 - Risk Events'!$H3)</f>
        <v>Housing – shared space closed, Rely on sanitization, Training</v>
      </c>
      <c r="F3" s="14" t="s">
        <v>182</v>
      </c>
      <c r="G3" s="14" t="s">
        <v>13</v>
      </c>
      <c r="H3" s="15">
        <f>IF(F3="","",VLOOKUP(F3,'Customize Scales'!$I$4:$J$8,2,FALSE))</f>
        <v>10</v>
      </c>
      <c r="I3" s="15">
        <f>IF(G3="","",VLOOKUP(G3,'Customize Scales'!$I$41:$J$46,2,FALSE))</f>
        <v>0.5</v>
      </c>
    </row>
    <row r="4" spans="1:14" ht="28.8" x14ac:dyDescent="0.3">
      <c r="C4" s="7"/>
      <c r="D4" s="12" t="str">
        <f>IF('Step 1 - Risk Events'!$D4="","",'Step 1 - Risk Events'!$D4)</f>
        <v>High density of people in Public Buildings</v>
      </c>
      <c r="E4" s="16" t="str">
        <f>IF('Step 1 - Risk Events'!$H4="","",'Step 1 - Risk Events'!$H4)</f>
        <v>Closed to the public, Communication system, Carry-out dining only</v>
      </c>
      <c r="F4" s="14" t="s">
        <v>182</v>
      </c>
      <c r="G4" s="14" t="s">
        <v>14</v>
      </c>
      <c r="H4" s="15">
        <f>IF(F4="","",VLOOKUP(F4,'Customize Scales'!$I$4:$J$8,2,FALSE))</f>
        <v>10</v>
      </c>
      <c r="I4" s="15">
        <f>IF(G4="","",VLOOKUP(G4,'Customize Scales'!$I$41:$J$46,2,FALSE))</f>
        <v>0.75</v>
      </c>
      <c r="J4" s="8"/>
      <c r="K4" s="8"/>
      <c r="L4" s="8"/>
      <c r="M4" s="8"/>
      <c r="N4" s="8"/>
    </row>
    <row r="5" spans="1:14" ht="43.2" x14ac:dyDescent="0.3">
      <c r="C5" s="5"/>
      <c r="D5" s="12" t="str">
        <f>IF('Step 1 - Risk Events'!$D5="","",'Step 1 - Risk Events'!$D5)</f>
        <v>High density of people in classrooms</v>
      </c>
      <c r="E5" s="16" t="str">
        <f>IF('Step 1 - Risk Events'!$H5="","",'Step 1 - Risk Events'!$H5)</f>
        <v>Limit size to 25, Rely on PPE (masks, shields, barriers, sanitizers), Rely on sanitization</v>
      </c>
      <c r="F5" s="14" t="s">
        <v>182</v>
      </c>
      <c r="G5" s="14" t="s">
        <v>13</v>
      </c>
      <c r="H5" s="15">
        <f>IF(F5="","",VLOOKUP(F5,'Customize Scales'!$I$4:$J$8,2,FALSE))</f>
        <v>10</v>
      </c>
      <c r="I5" s="15">
        <f>IF(G5="","",VLOOKUP(G5,'Customize Scales'!$I$41:$J$46,2,FALSE))</f>
        <v>0.5</v>
      </c>
    </row>
    <row r="6" spans="1:14" x14ac:dyDescent="0.3">
      <c r="C6" s="5"/>
      <c r="D6" s="12" t="str">
        <f>IF('Step 1 - Risk Events'!$D6="","",'Step 1 - Risk Events'!$D6)</f>
        <v>Domestic Travel</v>
      </c>
      <c r="E6" s="16" t="str">
        <f>IF('Step 1 - Risk Events'!$H6="","",'Step 1 - Risk Events'!$H6)</f>
        <v>Prohibit travel</v>
      </c>
      <c r="F6" s="14" t="s">
        <v>182</v>
      </c>
      <c r="G6" s="14" t="s">
        <v>64</v>
      </c>
      <c r="H6" s="15">
        <f>IF(F6="","",VLOOKUP(F6,'Customize Scales'!$I$4:$J$8,2,FALSE))</f>
        <v>10</v>
      </c>
      <c r="I6" s="15">
        <f>IF(G6="","",VLOOKUP(G6,'Customize Scales'!$I$41:$J$46,2,FALSE))</f>
        <v>0.95</v>
      </c>
    </row>
    <row r="7" spans="1:14" x14ac:dyDescent="0.3">
      <c r="C7" s="5"/>
      <c r="D7" s="12" t="str">
        <f>IF('Step 1 - Risk Events'!$D7="","",'Step 1 - Risk Events'!$D7)</f>
        <v>International Travel</v>
      </c>
      <c r="E7" s="16" t="str">
        <f>IF('Step 1 - Risk Events'!$H7="","",'Step 1 - Risk Events'!$H7)</f>
        <v>Prohibit travel</v>
      </c>
      <c r="F7" s="14" t="s">
        <v>183</v>
      </c>
      <c r="G7" s="14" t="s">
        <v>64</v>
      </c>
      <c r="H7" s="15">
        <f>IF(F7="","",VLOOKUP(F7,'Customize Scales'!$I$4:$J$8,2,FALSE))</f>
        <v>8</v>
      </c>
      <c r="I7" s="15">
        <f>IF(G7="","",VLOOKUP(G7,'Customize Scales'!$I$41:$J$46,2,FALSE))</f>
        <v>0.95</v>
      </c>
    </row>
    <row r="8" spans="1:14" x14ac:dyDescent="0.3">
      <c r="C8" s="5"/>
      <c r="D8" s="12" t="str">
        <f>IF('Step 1 - Risk Events'!$D8="","",'Step 1 - Risk Events'!$D8)</f>
        <v>Handling and Transferring of goods</v>
      </c>
      <c r="E8" s="16" t="str">
        <f>IF('Step 1 - Risk Events'!$H8="","",'Step 1 - Risk Events'!$H8)</f>
        <v>Central services only</v>
      </c>
      <c r="F8" s="14" t="s">
        <v>182</v>
      </c>
      <c r="G8" s="14" t="s">
        <v>14</v>
      </c>
      <c r="H8" s="15">
        <f>IF(F8="","",VLOOKUP(F8,'Customize Scales'!$I$4:$J$8,2,FALSE))</f>
        <v>10</v>
      </c>
      <c r="I8" s="15">
        <f>IF(G8="","",VLOOKUP(G8,'Customize Scales'!$I$41:$J$46,2,FALSE))</f>
        <v>0.75</v>
      </c>
    </row>
    <row r="9" spans="1:14" ht="28.8" x14ac:dyDescent="0.3">
      <c r="D9" s="12" t="str">
        <f>IF('Step 1 - Risk Events'!$D9="","",'Step 1 - Risk Events'!$D9)</f>
        <v>High-touch surfaces</v>
      </c>
      <c r="E9" s="16" t="str">
        <f>IF('Step 1 - Risk Events'!$H9="","",'Step 1 - Risk Events'!$H9)</f>
        <v>Modified layout (space, barriers, removal, shields), Rely on sanitization</v>
      </c>
      <c r="F9" s="14" t="s">
        <v>182</v>
      </c>
      <c r="G9" s="14" t="s">
        <v>14</v>
      </c>
      <c r="H9" s="15">
        <f>IF(F9="","",VLOOKUP(F9,'Customize Scales'!$I$4:$J$8,2,FALSE))</f>
        <v>10</v>
      </c>
      <c r="I9" s="15">
        <f>IF(G9="","",VLOOKUP(G9,'Customize Scales'!$I$41:$J$46,2,FALSE))</f>
        <v>0.75</v>
      </c>
    </row>
    <row r="10" spans="1:14" ht="43.2" x14ac:dyDescent="0.3">
      <c r="D10" s="12" t="str">
        <f>IF('Step 1 - Risk Events'!$D10="","",'Step 1 - Risk Events'!$D10)</f>
        <v xml:space="preserve">Prolonged close contact (&gt;10min,&lt;6 feet) </v>
      </c>
      <c r="E10" s="16" t="str">
        <f>IF('Step 1 - Risk Events'!$H10="","",'Step 1 - Risk Events'!$H10)</f>
        <v>Directional flow and signage, Rely on PPE (masks, shields, barriers, sanitizers), Training</v>
      </c>
      <c r="F10" s="14" t="s">
        <v>182</v>
      </c>
      <c r="G10" s="14" t="s">
        <v>13</v>
      </c>
      <c r="H10" s="15">
        <f>IF(F10="","",VLOOKUP(F10,'Customize Scales'!$I$4:$J$8,2,FALSE))</f>
        <v>10</v>
      </c>
      <c r="I10" s="15">
        <f>IF(G10="","",VLOOKUP(G10,'Customize Scales'!$I$41:$J$46,2,FALSE))</f>
        <v>0.5</v>
      </c>
    </row>
    <row r="11" spans="1:14" ht="28.8" x14ac:dyDescent="0.3">
      <c r="D11" s="12" t="str">
        <f>IF('Step 1 - Risk Events'!$D11="","",'Step 1 - Risk Events'!$D11)</f>
        <v>Employees in contact with students or community on daily basis</v>
      </c>
      <c r="E11" s="16" t="str">
        <f>IF('Step 1 - Risk Events'!$H11="","",'Step 1 - Risk Events'!$H11)</f>
        <v>Rely on PPE (masks, shields, barriers, sanitizers), Training</v>
      </c>
      <c r="F11" s="14" t="s">
        <v>182</v>
      </c>
      <c r="G11" s="14" t="s">
        <v>14</v>
      </c>
      <c r="H11" s="15">
        <f>IF(F11="","",VLOOKUP(F11,'Customize Scales'!$I$4:$J$8,2,FALSE))</f>
        <v>10</v>
      </c>
      <c r="I11" s="15">
        <f>IF(G11="","",VLOOKUP(G11,'Customize Scales'!$I$41:$J$46,2,FALSE))</f>
        <v>0.75</v>
      </c>
    </row>
    <row r="12" spans="1:14" ht="28.8" x14ac:dyDescent="0.3">
      <c r="D12" s="12" t="str">
        <f>IF('Step 1 - Risk Events'!$D12="","",'Step 1 - Risk Events'!$D12)</f>
        <v>Vulnerable populations (aged, disabled, etc.)</v>
      </c>
      <c r="E12" s="16" t="str">
        <f>IF('Step 1 - Risk Events'!$H12="","",'Step 1 - Risk Events'!$H12)</f>
        <v>One student per room, Rely on PPE (masks, shields, barriers, sanitizers)</v>
      </c>
      <c r="F12" s="14" t="s">
        <v>182</v>
      </c>
      <c r="G12" s="14" t="s">
        <v>13</v>
      </c>
      <c r="H12" s="15">
        <f>IF(F12="","",VLOOKUP(F12,'Customize Scales'!$I$4:$J$8,2,FALSE))</f>
        <v>10</v>
      </c>
      <c r="I12" s="15">
        <f>IF(G12="","",VLOOKUP(G12,'Customize Scales'!$I$41:$J$46,2,FALSE))</f>
        <v>0.5</v>
      </c>
    </row>
    <row r="13" spans="1:14" ht="28.8" x14ac:dyDescent="0.3">
      <c r="D13" s="12" t="str">
        <f>IF('Step 1 - Risk Events'!$D13="","",'Step 1 - Risk Events'!$D13)</f>
        <v>Public Health Capability</v>
      </c>
      <c r="E13" s="16" t="str">
        <f>IF('Step 1 - Risk Events'!$H13="","",'Step 1 - Risk Events'!$H13)</f>
        <v>Develop internal capability, Tracking, Training</v>
      </c>
      <c r="F13" s="14" t="s">
        <v>184</v>
      </c>
      <c r="G13" s="14" t="s">
        <v>65</v>
      </c>
      <c r="H13" s="15">
        <f>IF(F13="","",VLOOKUP(F13,'Customize Scales'!$I$4:$J$8,2,FALSE))</f>
        <v>6</v>
      </c>
      <c r="I13" s="15">
        <f>IF(G13="","",VLOOKUP(G13,'Customize Scales'!$I$41:$J$46,2,FALSE))</f>
        <v>0</v>
      </c>
    </row>
    <row r="14" spans="1:14" ht="28.8" x14ac:dyDescent="0.3">
      <c r="D14" s="16" t="str">
        <f>IF('Step 1 - Risk Events'!$D14="","",'Step 1 - Risk Events'!$D14)</f>
        <v>Public Events, Concerts, Athletics, other</v>
      </c>
      <c r="E14" s="16" t="str">
        <f>IF('Step 1 - Risk Events'!$H14="","",'Step 1 - Risk Events'!$H14)</f>
        <v>Conduct outdoors, Physical distancing enforced, Masks required</v>
      </c>
      <c r="F14" s="14" t="s">
        <v>183</v>
      </c>
      <c r="G14" s="14" t="s">
        <v>13</v>
      </c>
      <c r="H14" s="15">
        <f>IF(F14="","",VLOOKUP(F14,'Customize Scales'!$I$4:$J$8,2,FALSE))</f>
        <v>8</v>
      </c>
      <c r="I14" s="15">
        <f>IF(G14="","",VLOOKUP(G14,'Customize Scales'!$I$41:$J$46,2,FALSE))</f>
        <v>0.5</v>
      </c>
    </row>
    <row r="15" spans="1:14" x14ac:dyDescent="0.3">
      <c r="D15" s="12" t="str">
        <f>IF('Step 1 - Risk Events'!$D15="","",'Step 1 - Risk Events'!$D15)</f>
        <v/>
      </c>
      <c r="E15" s="16" t="str">
        <f>IF('Step 1 - Risk Events'!$H15="","",'Step 1 - Risk Events'!$H15)</f>
        <v/>
      </c>
      <c r="F15" s="14"/>
      <c r="G15" s="14"/>
      <c r="H15" s="15" t="str">
        <f>IF(F15="","",VLOOKUP(F15,'Customize Scales'!$I$4:$J$8,2,FALSE))</f>
        <v/>
      </c>
      <c r="I15" s="15" t="str">
        <f>IF(G15="","",VLOOKUP(G15,'Customize Scales'!$I$41:$J$46,2,FALSE))</f>
        <v/>
      </c>
    </row>
    <row r="16" spans="1:14" ht="15" customHeight="1" x14ac:dyDescent="0.3">
      <c r="D16" s="12" t="str">
        <f>IF('Step 1 - Risk Events'!$D16="","",'Step 1 - Risk Events'!$D16)</f>
        <v/>
      </c>
      <c r="E16" s="16" t="str">
        <f>IF('Step 1 - Risk Events'!$H16="","",'Step 1 - Risk Events'!$H16)</f>
        <v/>
      </c>
      <c r="F16" s="14"/>
      <c r="G16" s="14"/>
      <c r="H16" s="15" t="str">
        <f>IF(F16="","",VLOOKUP(F16,'Customize Scales'!$I$4:$J$8,2,FALSE))</f>
        <v/>
      </c>
      <c r="I16" s="15" t="str">
        <f>IF(G16="","",VLOOKUP(G16,'Customize Scales'!$I$41:$J$46,2,FALSE))</f>
        <v/>
      </c>
    </row>
    <row r="17" spans="2:9" x14ac:dyDescent="0.3">
      <c r="D17" s="12" t="str">
        <f>IF('Step 1 - Risk Events'!$D17="","",'Step 1 - Risk Events'!$D17)</f>
        <v/>
      </c>
      <c r="E17" s="16" t="str">
        <f>IF('Step 1 - Risk Events'!$H17="","",'Step 1 - Risk Events'!$H17)</f>
        <v/>
      </c>
      <c r="F17" s="14"/>
      <c r="G17" s="14"/>
      <c r="H17" s="15" t="str">
        <f>IF(F17="","",VLOOKUP(F17,'Customize Scales'!$I$4:$J$8,2,FALSE))</f>
        <v/>
      </c>
      <c r="I17" s="15" t="str">
        <f>IF(G17="","",VLOOKUP(G17,'Customize Scales'!$I$41:$J$46,2,FALSE))</f>
        <v/>
      </c>
    </row>
    <row r="19" spans="2:9" ht="86.4" x14ac:dyDescent="0.3">
      <c r="B19" s="161" t="s">
        <v>204</v>
      </c>
    </row>
    <row r="21" spans="2:9" x14ac:dyDescent="0.3">
      <c r="B21" s="17"/>
    </row>
    <row r="45" spans="2:2" x14ac:dyDescent="0.3">
      <c r="B45" s="8"/>
    </row>
    <row r="46" spans="2:2" x14ac:dyDescent="0.3">
      <c r="B46" s="8"/>
    </row>
    <row r="47" spans="2:2" x14ac:dyDescent="0.3">
      <c r="B47" s="8"/>
    </row>
    <row r="48" spans="2:2" x14ac:dyDescent="0.3">
      <c r="B48" s="8"/>
    </row>
    <row r="49" spans="2:2" x14ac:dyDescent="0.3">
      <c r="B49" s="8"/>
    </row>
    <row r="50" spans="2:2" x14ac:dyDescent="0.3">
      <c r="B50" s="8"/>
    </row>
    <row r="51" spans="2:2" x14ac:dyDescent="0.3">
      <c r="B51" s="8"/>
    </row>
    <row r="52" spans="2:2" x14ac:dyDescent="0.3">
      <c r="B52" s="8"/>
    </row>
    <row r="53" spans="2:2" x14ac:dyDescent="0.3">
      <c r="B53" s="8"/>
    </row>
    <row r="54" spans="2:2" x14ac:dyDescent="0.3">
      <c r="B54" s="8"/>
    </row>
    <row r="55" spans="2:2" x14ac:dyDescent="0.3">
      <c r="B55" s="8"/>
    </row>
    <row r="56" spans="2:2" x14ac:dyDescent="0.3">
      <c r="B56" s="8"/>
    </row>
    <row r="57" spans="2:2" x14ac:dyDescent="0.3">
      <c r="B57" s="8"/>
    </row>
    <row r="58" spans="2:2" x14ac:dyDescent="0.3">
      <c r="B58" s="8"/>
    </row>
  </sheetData>
  <sheetProtection formatCells="0" formatColumns="0" formatRows="0"/>
  <dataValidations count="2">
    <dataValidation type="list" allowBlank="1" showErrorMessage="1" sqref="F3:F17">
      <formula1>Likelihood</formula1>
    </dataValidation>
    <dataValidation type="list" allowBlank="1" showInputMessage="1" showErrorMessage="1" sqref="G3:G17">
      <formula1>Controls</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50"/>
  <sheetViews>
    <sheetView showGridLines="0" showRowColHeaders="0" zoomScaleNormal="100" workbookViewId="0"/>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5" width="33.88671875" style="4" customWidth="1"/>
    <col min="6" max="6" width="21.5546875" style="4" customWidth="1"/>
    <col min="7" max="7" width="20.109375" style="4" bestFit="1" customWidth="1"/>
    <col min="8" max="8" width="11" style="15" hidden="1" customWidth="1"/>
    <col min="9" max="9" width="9.109375" style="4" hidden="1" customWidth="1"/>
    <col min="10" max="16384" width="9.109375" style="4"/>
  </cols>
  <sheetData>
    <row r="2" spans="3:14" x14ac:dyDescent="0.3">
      <c r="C2" s="1"/>
      <c r="D2" s="2" t="s">
        <v>0</v>
      </c>
      <c r="E2" s="2" t="s">
        <v>1</v>
      </c>
      <c r="F2" s="2" t="s">
        <v>5</v>
      </c>
      <c r="G2" s="11" t="s">
        <v>3</v>
      </c>
      <c r="H2" s="2" t="s">
        <v>4</v>
      </c>
      <c r="I2" s="2" t="s">
        <v>4</v>
      </c>
    </row>
    <row r="3" spans="3:14" ht="28.8" x14ac:dyDescent="0.3">
      <c r="C3" s="5"/>
      <c r="D3" s="16" t="str">
        <f>IF('Step 1 - Risk Events'!$D3="","",'Step 1 - Risk Events'!$D3)</f>
        <v>High density of people in housing</v>
      </c>
      <c r="E3" s="16" t="str">
        <f>IF('Step 1 - Risk Events'!$H3="","",'Step 1 - Risk Events'!$H3)</f>
        <v>Housing – shared space closed, Rely on sanitization, Training</v>
      </c>
      <c r="F3" s="14" t="s">
        <v>41</v>
      </c>
      <c r="G3" s="14" t="s">
        <v>13</v>
      </c>
      <c r="H3" s="15">
        <f>IF(F3="","",VLOOKUP(F3,'Customize Scales'!$I$12:$J$14,2,FALSE))</f>
        <v>10</v>
      </c>
      <c r="I3" s="15">
        <f>IF(G3="","",VLOOKUP(G3,'Customize Scales'!$I$41:$J$46,2,FALSE))</f>
        <v>0.5</v>
      </c>
    </row>
    <row r="4" spans="3:14" ht="28.8" x14ac:dyDescent="0.3">
      <c r="C4" s="7"/>
      <c r="D4" s="16" t="str">
        <f>IF('Step 1 - Risk Events'!$D4="","",'Step 1 - Risk Events'!$D4)</f>
        <v>High density of people in Public Buildings</v>
      </c>
      <c r="E4" s="16" t="str">
        <f>IF('Step 1 - Risk Events'!$H4="","",'Step 1 - Risk Events'!$H4)</f>
        <v>Closed to the public, Communication system, Carry-out dining only</v>
      </c>
      <c r="F4" s="14" t="s">
        <v>41</v>
      </c>
      <c r="G4" s="14" t="s">
        <v>14</v>
      </c>
      <c r="H4" s="15">
        <f>IF(F4="","",VLOOKUP(F4,'Customize Scales'!$I$12:$J$14,2,FALSE))</f>
        <v>10</v>
      </c>
      <c r="I4" s="15">
        <f>IF(G4="","",VLOOKUP(G4,'Customize Scales'!$I$41:$J$46,2,FALSE))</f>
        <v>0.75</v>
      </c>
      <c r="J4" s="8"/>
      <c r="K4" s="8"/>
      <c r="L4" s="8"/>
      <c r="M4" s="8"/>
      <c r="N4" s="8"/>
    </row>
    <row r="5" spans="3:14" ht="43.2" x14ac:dyDescent="0.3">
      <c r="C5" s="5"/>
      <c r="D5" s="16" t="str">
        <f>IF('Step 1 - Risk Events'!$D5="","",'Step 1 - Risk Events'!$D5)</f>
        <v>High density of people in classrooms</v>
      </c>
      <c r="E5" s="16" t="str">
        <f>IF('Step 1 - Risk Events'!$H5="","",'Step 1 - Risk Events'!$H5)</f>
        <v>Limit size to 25, Rely on PPE (masks, shields, barriers, sanitizers), Rely on sanitization</v>
      </c>
      <c r="F5" s="14" t="s">
        <v>41</v>
      </c>
      <c r="G5" s="14" t="s">
        <v>13</v>
      </c>
      <c r="H5" s="15">
        <f>IF(F5="","",VLOOKUP(F5,'Customize Scales'!$I$12:$J$14,2,FALSE))</f>
        <v>10</v>
      </c>
      <c r="I5" s="15">
        <f>IF(G5="","",VLOOKUP(G5,'Customize Scales'!$I$41:$J$46,2,FALSE))</f>
        <v>0.5</v>
      </c>
    </row>
    <row r="6" spans="3:14" x14ac:dyDescent="0.3">
      <c r="C6" s="5"/>
      <c r="D6" s="16" t="str">
        <f>IF('Step 1 - Risk Events'!$D6="","",'Step 1 - Risk Events'!$D6)</f>
        <v>Domestic Travel</v>
      </c>
      <c r="E6" s="16" t="str">
        <f>IF('Step 1 - Risk Events'!$H6="","",'Step 1 - Risk Events'!$H6)</f>
        <v>Prohibit travel</v>
      </c>
      <c r="F6" s="14" t="s">
        <v>39</v>
      </c>
      <c r="G6" s="14" t="s">
        <v>64</v>
      </c>
      <c r="H6" s="15">
        <f>IF(F6="","",VLOOKUP(F6,'Customize Scales'!$I$12:$J$14,2,FALSE))</f>
        <v>5</v>
      </c>
      <c r="I6" s="15">
        <f>IF(G6="","",VLOOKUP(G6,'Customize Scales'!$I$41:$J$46,2,FALSE))</f>
        <v>0.95</v>
      </c>
    </row>
    <row r="7" spans="3:14" x14ac:dyDescent="0.3">
      <c r="C7" s="5"/>
      <c r="D7" s="16" t="str">
        <f>IF('Step 1 - Risk Events'!$D7="","",'Step 1 - Risk Events'!$D7)</f>
        <v>International Travel</v>
      </c>
      <c r="E7" s="16" t="str">
        <f>IF('Step 1 - Risk Events'!$H7="","",'Step 1 - Risk Events'!$H7)</f>
        <v>Prohibit travel</v>
      </c>
      <c r="F7" s="14" t="s">
        <v>37</v>
      </c>
      <c r="G7" s="14" t="s">
        <v>64</v>
      </c>
      <c r="H7" s="15">
        <f>IF(F7="","",VLOOKUP(F7,'Customize Scales'!$I$12:$J$14,2,FALSE))</f>
        <v>2</v>
      </c>
      <c r="I7" s="15">
        <f>IF(G7="","",VLOOKUP(G7,'Customize Scales'!$I$41:$J$46,2,FALSE))</f>
        <v>0.95</v>
      </c>
    </row>
    <row r="8" spans="3:14" x14ac:dyDescent="0.3">
      <c r="C8" s="5"/>
      <c r="D8" s="16" t="str">
        <f>IF('Step 1 - Risk Events'!$D8="","",'Step 1 - Risk Events'!$D8)</f>
        <v>Handling and Transferring of goods</v>
      </c>
      <c r="E8" s="16" t="str">
        <f>IF('Step 1 - Risk Events'!$H8="","",'Step 1 - Risk Events'!$H8)</f>
        <v>Central services only</v>
      </c>
      <c r="F8" s="14" t="s">
        <v>41</v>
      </c>
      <c r="G8" s="14" t="s">
        <v>14</v>
      </c>
      <c r="H8" s="15">
        <f>IF(F8="","",VLOOKUP(F8,'Customize Scales'!$I$12:$J$14,2,FALSE))</f>
        <v>10</v>
      </c>
      <c r="I8" s="15">
        <f>IF(G8="","",VLOOKUP(G8,'Customize Scales'!$I$41:$J$46,2,FALSE))</f>
        <v>0.75</v>
      </c>
    </row>
    <row r="9" spans="3:14" ht="28.8" x14ac:dyDescent="0.3">
      <c r="D9" s="16" t="str">
        <f>IF('Step 1 - Risk Events'!$D9="","",'Step 1 - Risk Events'!$D9)</f>
        <v>High-touch surfaces</v>
      </c>
      <c r="E9" s="16" t="str">
        <f>IF('Step 1 - Risk Events'!$H9="","",'Step 1 - Risk Events'!$H9)</f>
        <v>Modified layout (space, barriers, removal, shields), Rely on sanitization</v>
      </c>
      <c r="F9" s="14" t="s">
        <v>41</v>
      </c>
      <c r="G9" s="14" t="s">
        <v>14</v>
      </c>
      <c r="H9" s="15">
        <f>IF(F9="","",VLOOKUP(F9,'Customize Scales'!$I$12:$J$14,2,FALSE))</f>
        <v>10</v>
      </c>
      <c r="I9" s="15">
        <f>IF(G9="","",VLOOKUP(G9,'Customize Scales'!$I$41:$J$46,2,FALSE))</f>
        <v>0.75</v>
      </c>
    </row>
    <row r="10" spans="3:14" ht="43.2" x14ac:dyDescent="0.3">
      <c r="D10" s="16" t="str">
        <f>IF('Step 1 - Risk Events'!$D10="","",'Step 1 - Risk Events'!$D10)</f>
        <v xml:space="preserve">Prolonged close contact (&gt;10min,&lt;6 feet) </v>
      </c>
      <c r="E10" s="16" t="str">
        <f>IF('Step 1 - Risk Events'!$H10="","",'Step 1 - Risk Events'!$H10)</f>
        <v>Directional flow and signage, Rely on PPE (masks, shields, barriers, sanitizers), Training</v>
      </c>
      <c r="F10" s="14" t="s">
        <v>41</v>
      </c>
      <c r="G10" s="14" t="s">
        <v>13</v>
      </c>
      <c r="H10" s="15">
        <f>IF(F10="","",VLOOKUP(F10,'Customize Scales'!$I$12:$J$14,2,FALSE))</f>
        <v>10</v>
      </c>
      <c r="I10" s="15">
        <f>IF(G10="","",VLOOKUP(G10,'Customize Scales'!$I$41:$J$46,2,FALSE))</f>
        <v>0.5</v>
      </c>
    </row>
    <row r="11" spans="3:14" ht="28.8" x14ac:dyDescent="0.3">
      <c r="D11" s="16" t="str">
        <f>IF('Step 1 - Risk Events'!$D11="","",'Step 1 - Risk Events'!$D11)</f>
        <v>Employees in contact with students or community on daily basis</v>
      </c>
      <c r="E11" s="16" t="str">
        <f>IF('Step 1 - Risk Events'!$H11="","",'Step 1 - Risk Events'!$H11)</f>
        <v>Rely on PPE (masks, shields, barriers, sanitizers), Training</v>
      </c>
      <c r="F11" s="14" t="s">
        <v>41</v>
      </c>
      <c r="G11" s="14" t="s">
        <v>14</v>
      </c>
      <c r="H11" s="15">
        <f>IF(F11="","",VLOOKUP(F11,'Customize Scales'!$I$12:$J$14,2,FALSE))</f>
        <v>10</v>
      </c>
      <c r="I11" s="15">
        <f>IF(G11="","",VLOOKUP(G11,'Customize Scales'!$I$41:$J$46,2,FALSE))</f>
        <v>0.75</v>
      </c>
    </row>
    <row r="12" spans="3:14" ht="28.8" x14ac:dyDescent="0.3">
      <c r="D12" s="16" t="str">
        <f>IF('Step 1 - Risk Events'!$D12="","",'Step 1 - Risk Events'!$D12)</f>
        <v>Vulnerable populations (aged, disabled, etc.)</v>
      </c>
      <c r="E12" s="16" t="str">
        <f>IF('Step 1 - Risk Events'!$H12="","",'Step 1 - Risk Events'!$H12)</f>
        <v>One student per room, Rely on PPE (masks, shields, barriers, sanitizers)</v>
      </c>
      <c r="F12" s="14" t="s">
        <v>41</v>
      </c>
      <c r="G12" s="14" t="s">
        <v>13</v>
      </c>
      <c r="H12" s="15">
        <f>IF(F12="","",VLOOKUP(F12,'Customize Scales'!$I$12:$J$14,2,FALSE))</f>
        <v>10</v>
      </c>
      <c r="I12" s="15">
        <f>IF(G12="","",VLOOKUP(G12,'Customize Scales'!$I$41:$J$46,2,FALSE))</f>
        <v>0.5</v>
      </c>
    </row>
    <row r="13" spans="3:14" ht="28.8" x14ac:dyDescent="0.3">
      <c r="D13" s="16" t="str">
        <f>IF('Step 1 - Risk Events'!$D13="","",'Step 1 - Risk Events'!$D13)</f>
        <v>Public Health Capability</v>
      </c>
      <c r="E13" s="16" t="str">
        <f>IF('Step 1 - Risk Events'!$H13="","",'Step 1 - Risk Events'!$H13)</f>
        <v>Develop internal capability, Tracking, Training</v>
      </c>
      <c r="F13" s="14" t="s">
        <v>39</v>
      </c>
      <c r="G13" s="14" t="s">
        <v>65</v>
      </c>
      <c r="H13" s="15">
        <f>IF(F13="","",VLOOKUP(F13,'Customize Scales'!$I$12:$J$14,2,FALSE))</f>
        <v>5</v>
      </c>
      <c r="I13" s="15">
        <f>IF(G13="","",VLOOKUP(G13,'Customize Scales'!$I$41:$J$46,2,FALSE))</f>
        <v>0</v>
      </c>
    </row>
    <row r="14" spans="3:14" ht="28.8" x14ac:dyDescent="0.3">
      <c r="D14" s="16" t="str">
        <f>IF('Step 1 - Risk Events'!$D14="","",'Step 1 - Risk Events'!$D14)</f>
        <v>Public Events, Concerts, Athletics, other</v>
      </c>
      <c r="E14" s="16" t="str">
        <f>IF('Step 1 - Risk Events'!$H14="","",'Step 1 - Risk Events'!$H14)</f>
        <v>Conduct outdoors, Physical distancing enforced, Masks required</v>
      </c>
      <c r="F14" s="14" t="s">
        <v>37</v>
      </c>
      <c r="G14" s="14" t="s">
        <v>13</v>
      </c>
      <c r="H14" s="15">
        <f>IF(F14="","",VLOOKUP(F14,'Customize Scales'!$I$12:$J$14,2,FALSE))</f>
        <v>2</v>
      </c>
      <c r="I14" s="15">
        <f>IF(G14="","",VLOOKUP(G14,'Customize Scales'!$I$41:$J$46,2,FALSE))</f>
        <v>0.5</v>
      </c>
    </row>
    <row r="15" spans="3:14" x14ac:dyDescent="0.3">
      <c r="D15" s="16" t="str">
        <f>IF('Step 1 - Risk Events'!$D15="","",'Step 1 - Risk Events'!$D15)</f>
        <v/>
      </c>
      <c r="E15" s="16" t="str">
        <f>IF('Step 1 - Risk Events'!$H15="","",'Step 1 - Risk Events'!$H15)</f>
        <v/>
      </c>
      <c r="F15" s="14"/>
      <c r="G15" s="14"/>
      <c r="H15" s="15" t="str">
        <f>IF(F15="","",VLOOKUP(F15,'Customize Scales'!$I$12:$J$14,2,FALSE))</f>
        <v/>
      </c>
      <c r="I15" s="15" t="str">
        <f>IF(G15="","",VLOOKUP(G15,'Customize Scales'!$I$41:$J$46,2,FALSE))</f>
        <v/>
      </c>
    </row>
    <row r="16" spans="3:14" x14ac:dyDescent="0.3">
      <c r="D16" s="16" t="str">
        <f>IF('Step 1 - Risk Events'!$D16="","",'Step 1 - Risk Events'!$D16)</f>
        <v/>
      </c>
      <c r="E16" s="16" t="str">
        <f>IF('Step 1 - Risk Events'!$H16="","",'Step 1 - Risk Events'!$H16)</f>
        <v/>
      </c>
      <c r="F16" s="14"/>
      <c r="G16" s="14"/>
      <c r="H16" s="15" t="str">
        <f>IF(F16="","",VLOOKUP(F16,'Customize Scales'!$I$12:$J$14,2,FALSE))</f>
        <v/>
      </c>
      <c r="I16" s="15" t="str">
        <f>IF(G16="","",VLOOKUP(G16,'Customize Scales'!$I$41:$J$46,2,FALSE))</f>
        <v/>
      </c>
    </row>
    <row r="17" spans="2:9" x14ac:dyDescent="0.3">
      <c r="D17" s="16" t="str">
        <f>IF('Step 1 - Risk Events'!$D17="","",'Step 1 - Risk Events'!$D17)</f>
        <v/>
      </c>
      <c r="E17" s="16" t="str">
        <f>IF('Step 1 - Risk Events'!$H17="","",'Step 1 - Risk Events'!$H17)</f>
        <v/>
      </c>
      <c r="F17" s="14"/>
      <c r="G17" s="14"/>
      <c r="H17" s="15" t="str">
        <f>IF(F17="","",VLOOKUP(F17,'Customize Scales'!$I$12:$J$14,2,FALSE))</f>
        <v/>
      </c>
      <c r="I17" s="15" t="str">
        <f>IF(G17="","",VLOOKUP(G17,'Customize Scales'!$I$41:$J$46,2,FALSE))</f>
        <v/>
      </c>
    </row>
    <row r="19" spans="2:9" ht="15" customHeight="1" x14ac:dyDescent="0.3"/>
    <row r="20" spans="2:9" ht="72" x14ac:dyDescent="0.3">
      <c r="B20" s="161" t="s">
        <v>199</v>
      </c>
    </row>
    <row r="39" spans="2:2" x14ac:dyDescent="0.3">
      <c r="B39" s="8"/>
    </row>
    <row r="40" spans="2:2" x14ac:dyDescent="0.3">
      <c r="B40" s="8"/>
    </row>
    <row r="41" spans="2:2" x14ac:dyDescent="0.3">
      <c r="B41" s="8"/>
    </row>
    <row r="42" spans="2:2" x14ac:dyDescent="0.3">
      <c r="B42" s="8"/>
    </row>
    <row r="43" spans="2:2" x14ac:dyDescent="0.3">
      <c r="B43" s="8"/>
    </row>
    <row r="44" spans="2:2" x14ac:dyDescent="0.3">
      <c r="B44" s="8"/>
    </row>
    <row r="45" spans="2:2" x14ac:dyDescent="0.3">
      <c r="B45" s="8"/>
    </row>
    <row r="46" spans="2:2" x14ac:dyDescent="0.3">
      <c r="B46" s="8"/>
    </row>
    <row r="47" spans="2:2" x14ac:dyDescent="0.3">
      <c r="B47" s="8"/>
    </row>
    <row r="48" spans="2:2" x14ac:dyDescent="0.3">
      <c r="B48" s="8"/>
    </row>
    <row r="49" spans="2:2" x14ac:dyDescent="0.3">
      <c r="B49" s="8"/>
    </row>
    <row r="50" spans="2:2" x14ac:dyDescent="0.3">
      <c r="B50" s="8"/>
    </row>
  </sheetData>
  <sheetProtection formatCells="0" formatColumns="0" formatRows="0"/>
  <dataValidations count="2">
    <dataValidation type="list" allowBlank="1" showInputMessage="1" showErrorMessage="1" sqref="F3:F17">
      <formula1>Time</formula1>
    </dataValidation>
    <dataValidation type="list" allowBlank="1" showInputMessage="1" showErrorMessage="1" sqref="G3:G17">
      <formula1>Controls</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showRowColHeaders="0" zoomScaleNormal="100" workbookViewId="0"/>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5" width="33.88671875" style="4" customWidth="1"/>
    <col min="6" max="6" width="21.5546875" style="4" customWidth="1"/>
    <col min="7" max="7" width="20.109375" style="4" bestFit="1" customWidth="1"/>
    <col min="8" max="8" width="11" style="15" hidden="1" customWidth="1"/>
    <col min="9" max="9" width="9.109375" style="4" hidden="1" customWidth="1"/>
    <col min="10" max="16384" width="9.109375" style="4"/>
  </cols>
  <sheetData>
    <row r="1" spans="1:14" x14ac:dyDescent="0.3">
      <c r="A1" s="163"/>
      <c r="B1" s="8"/>
    </row>
    <row r="2" spans="1:14" x14ac:dyDescent="0.3">
      <c r="B2" s="8"/>
      <c r="C2" s="1"/>
      <c r="D2" s="2" t="s">
        <v>0</v>
      </c>
      <c r="E2" s="2" t="s">
        <v>1</v>
      </c>
      <c r="F2" s="2" t="s">
        <v>6</v>
      </c>
      <c r="G2" s="11" t="s">
        <v>3</v>
      </c>
      <c r="H2" s="2" t="s">
        <v>4</v>
      </c>
      <c r="I2" s="2" t="s">
        <v>4</v>
      </c>
    </row>
    <row r="3" spans="1:14" ht="28.8" x14ac:dyDescent="0.3">
      <c r="B3" s="8"/>
      <c r="C3" s="5"/>
      <c r="D3" s="16" t="str">
        <f>IF('Step 1 - Risk Events'!$D3="","",'Step 1 - Risk Events'!$D3)</f>
        <v>High density of people in housing</v>
      </c>
      <c r="E3" s="16" t="str">
        <f>IF('Step 1 - Risk Events'!$H3="","",'Step 1 - Risk Events'!$H3)</f>
        <v>Housing – shared space closed, Rely on sanitization, Training</v>
      </c>
      <c r="F3" s="18" t="s">
        <v>189</v>
      </c>
      <c r="G3" s="18" t="s">
        <v>13</v>
      </c>
      <c r="H3" s="15">
        <f>IF(F3="","",VLOOKUP(F3,'Customize Scales'!$I$18:$J$22,2,FALSE))</f>
        <v>4</v>
      </c>
      <c r="I3" s="15">
        <f>IF(G3="","",VLOOKUP(G3,'Customize Scales'!$I$41:$J$46,2,FALSE))</f>
        <v>0.5</v>
      </c>
    </row>
    <row r="4" spans="1:14" ht="28.8" x14ac:dyDescent="0.3">
      <c r="B4" s="8"/>
      <c r="C4" s="7"/>
      <c r="D4" s="16" t="str">
        <f>IF('Step 1 - Risk Events'!$D4="","",'Step 1 - Risk Events'!$D4)</f>
        <v>High density of people in Public Buildings</v>
      </c>
      <c r="E4" s="16" t="str">
        <f>IF('Step 1 - Risk Events'!$H4="","",'Step 1 - Risk Events'!$H4)</f>
        <v>Closed to the public, Communication system, Carry-out dining only</v>
      </c>
      <c r="F4" s="18" t="s">
        <v>189</v>
      </c>
      <c r="G4" s="18" t="s">
        <v>14</v>
      </c>
      <c r="H4" s="15">
        <f>IF(F4="","",VLOOKUP(F4,'Customize Scales'!$I$18:$J$22,2,FALSE))</f>
        <v>4</v>
      </c>
      <c r="I4" s="15">
        <f>IF(G4="","",VLOOKUP(G4,'Customize Scales'!$I$41:$J$46,2,FALSE))</f>
        <v>0.75</v>
      </c>
      <c r="J4" s="8"/>
      <c r="K4" s="8"/>
      <c r="L4" s="8"/>
      <c r="M4" s="8"/>
      <c r="N4" s="8"/>
    </row>
    <row r="5" spans="1:14" ht="43.2" x14ac:dyDescent="0.3">
      <c r="B5" s="8"/>
      <c r="C5" s="5"/>
      <c r="D5" s="16" t="str">
        <f>IF('Step 1 - Risk Events'!$D5="","",'Step 1 - Risk Events'!$D5)</f>
        <v>High density of people in classrooms</v>
      </c>
      <c r="E5" s="16" t="str">
        <f>IF('Step 1 - Risk Events'!$H5="","",'Step 1 - Risk Events'!$H5)</f>
        <v>Limit size to 25, Rely on PPE (masks, shields, barriers, sanitizers), Rely on sanitization</v>
      </c>
      <c r="F5" s="18" t="s">
        <v>191</v>
      </c>
      <c r="G5" s="18" t="s">
        <v>64</v>
      </c>
      <c r="H5" s="15">
        <f>IF(F5="","",VLOOKUP(F5,'Customize Scales'!$I$18:$J$22,2,FALSE))</f>
        <v>8</v>
      </c>
      <c r="I5" s="15">
        <f>IF(G5="","",VLOOKUP(G5,'Customize Scales'!$I$41:$J$46,2,FALSE))</f>
        <v>0.95</v>
      </c>
    </row>
    <row r="6" spans="1:14" x14ac:dyDescent="0.3">
      <c r="B6" s="8"/>
      <c r="C6" s="5"/>
      <c r="D6" s="16" t="str">
        <f>IF('Step 1 - Risk Events'!$D6="","",'Step 1 - Risk Events'!$D6)</f>
        <v>Domestic Travel</v>
      </c>
      <c r="E6" s="16" t="str">
        <f>IF('Step 1 - Risk Events'!$H6="","",'Step 1 - Risk Events'!$H6)</f>
        <v>Prohibit travel</v>
      </c>
      <c r="F6" s="18" t="s">
        <v>189</v>
      </c>
      <c r="G6" s="18" t="s">
        <v>64</v>
      </c>
      <c r="H6" s="15">
        <f>IF(F6="","",VLOOKUP(F6,'Customize Scales'!$I$18:$J$22,2,FALSE))</f>
        <v>4</v>
      </c>
      <c r="I6" s="15">
        <f>IF(G6="","",VLOOKUP(G6,'Customize Scales'!$I$41:$J$46,2,FALSE))</f>
        <v>0.95</v>
      </c>
    </row>
    <row r="7" spans="1:14" x14ac:dyDescent="0.3">
      <c r="B7" s="8"/>
      <c r="C7" s="5"/>
      <c r="D7" s="16" t="str">
        <f>IF('Step 1 - Risk Events'!$D7="","",'Step 1 - Risk Events'!$D7)</f>
        <v>International Travel</v>
      </c>
      <c r="E7" s="16" t="str">
        <f>IF('Step 1 - Risk Events'!$H7="","",'Step 1 - Risk Events'!$H7)</f>
        <v>Prohibit travel</v>
      </c>
      <c r="F7" s="18" t="s">
        <v>189</v>
      </c>
      <c r="G7" s="18" t="s">
        <v>14</v>
      </c>
      <c r="H7" s="15">
        <f>IF(F7="","",VLOOKUP(F7,'Customize Scales'!$I$18:$J$22,2,FALSE))</f>
        <v>4</v>
      </c>
      <c r="I7" s="15">
        <f>IF(G7="","",VLOOKUP(G7,'Customize Scales'!$I$41:$J$46,2,FALSE))</f>
        <v>0.75</v>
      </c>
    </row>
    <row r="8" spans="1:14" x14ac:dyDescent="0.3">
      <c r="B8" s="8"/>
      <c r="C8" s="5"/>
      <c r="D8" s="16" t="str">
        <f>IF('Step 1 - Risk Events'!$D8="","",'Step 1 - Risk Events'!$D8)</f>
        <v>Handling and Transferring of goods</v>
      </c>
      <c r="E8" s="16" t="str">
        <f>IF('Step 1 - Risk Events'!$H8="","",'Step 1 - Risk Events'!$H8)</f>
        <v>Central services only</v>
      </c>
      <c r="F8" s="18" t="s">
        <v>187</v>
      </c>
      <c r="G8" s="18" t="s">
        <v>13</v>
      </c>
      <c r="H8" s="15">
        <f>IF(F8="","",VLOOKUP(F8,'Customize Scales'!$I$18:$J$22,2,FALSE))</f>
        <v>2</v>
      </c>
      <c r="I8" s="15">
        <f>IF(G8="","",VLOOKUP(G8,'Customize Scales'!$I$41:$J$46,2,FALSE))</f>
        <v>0.5</v>
      </c>
    </row>
    <row r="9" spans="1:14" ht="28.8" x14ac:dyDescent="0.3">
      <c r="B9" s="8"/>
      <c r="D9" s="16" t="str">
        <f>IF('Step 1 - Risk Events'!$D9="","",'Step 1 - Risk Events'!$D9)</f>
        <v>High-touch surfaces</v>
      </c>
      <c r="E9" s="16" t="str">
        <f>IF('Step 1 - Risk Events'!$H9="","",'Step 1 - Risk Events'!$H9)</f>
        <v>Modified layout (space, barriers, removal, shields), Rely on sanitization</v>
      </c>
      <c r="F9" s="18" t="s">
        <v>189</v>
      </c>
      <c r="G9" s="18" t="s">
        <v>14</v>
      </c>
      <c r="H9" s="15">
        <f>IF(F9="","",VLOOKUP(F9,'Customize Scales'!$I$18:$J$22,2,FALSE))</f>
        <v>4</v>
      </c>
      <c r="I9" s="15">
        <f>IF(G9="","",VLOOKUP(G9,'Customize Scales'!$I$41:$J$46,2,FALSE))</f>
        <v>0.75</v>
      </c>
    </row>
    <row r="10" spans="1:14" ht="43.2" x14ac:dyDescent="0.3">
      <c r="B10" s="8"/>
      <c r="D10" s="16" t="str">
        <f>IF('Step 1 - Risk Events'!$D10="","",'Step 1 - Risk Events'!$D10)</f>
        <v xml:space="preserve">Prolonged close contact (&gt;10min,&lt;6 feet) </v>
      </c>
      <c r="E10" s="16" t="str">
        <f>IF('Step 1 - Risk Events'!$H10="","",'Step 1 - Risk Events'!$H10)</f>
        <v>Directional flow and signage, Rely on PPE (masks, shields, barriers, sanitizers), Training</v>
      </c>
      <c r="F10" s="18" t="s">
        <v>189</v>
      </c>
      <c r="G10" s="18" t="s">
        <v>13</v>
      </c>
      <c r="H10" s="15">
        <f>IF(F10="","",VLOOKUP(F10,'Customize Scales'!$I$18:$J$22,2,FALSE))</f>
        <v>4</v>
      </c>
      <c r="I10" s="15">
        <f>IF(G10="","",VLOOKUP(G10,'Customize Scales'!$I$41:$J$46,2,FALSE))</f>
        <v>0.5</v>
      </c>
    </row>
    <row r="11" spans="1:14" ht="28.8" x14ac:dyDescent="0.3">
      <c r="B11" s="8"/>
      <c r="D11" s="16" t="str">
        <f>IF('Step 1 - Risk Events'!$D11="","",'Step 1 - Risk Events'!$D11)</f>
        <v>Employees in contact with students or community on daily basis</v>
      </c>
      <c r="E11" s="16" t="str">
        <f>IF('Step 1 - Risk Events'!$H11="","",'Step 1 - Risk Events'!$H11)</f>
        <v>Rely on PPE (masks, shields, barriers, sanitizers), Training</v>
      </c>
      <c r="F11" s="18" t="s">
        <v>191</v>
      </c>
      <c r="G11" s="18" t="s">
        <v>14</v>
      </c>
      <c r="H11" s="15">
        <f>IF(F11="","",VLOOKUP(F11,'Customize Scales'!$I$18:$J$22,2,FALSE))</f>
        <v>8</v>
      </c>
      <c r="I11" s="15">
        <f>IF(G11="","",VLOOKUP(G11,'Customize Scales'!$I$41:$J$46,2,FALSE))</f>
        <v>0.75</v>
      </c>
    </row>
    <row r="12" spans="1:14" ht="28.8" x14ac:dyDescent="0.3">
      <c r="B12" s="8"/>
      <c r="D12" s="16" t="str">
        <f>IF('Step 1 - Risk Events'!$D12="","",'Step 1 - Risk Events'!$D12)</f>
        <v>Vulnerable populations (aged, disabled, etc.)</v>
      </c>
      <c r="E12" s="16" t="str">
        <f>IF('Step 1 - Risk Events'!$H12="","",'Step 1 - Risk Events'!$H12)</f>
        <v>One student per room, Rely on PPE (masks, shields, barriers, sanitizers)</v>
      </c>
      <c r="F12" s="18" t="s">
        <v>190</v>
      </c>
      <c r="G12" s="18" t="s">
        <v>13</v>
      </c>
      <c r="H12" s="15">
        <f>IF(F12="","",VLOOKUP(F12,'Customize Scales'!$I$18:$J$22,2,FALSE))</f>
        <v>6</v>
      </c>
      <c r="I12" s="15">
        <f>IF(G12="","",VLOOKUP(G12,'Customize Scales'!$I$41:$J$46,2,FALSE))</f>
        <v>0.5</v>
      </c>
    </row>
    <row r="13" spans="1:14" ht="28.8" x14ac:dyDescent="0.3">
      <c r="B13" s="8"/>
      <c r="D13" s="16" t="str">
        <f>IF('Step 1 - Risk Events'!$D13="","",'Step 1 - Risk Events'!$D13)</f>
        <v>Public Health Capability</v>
      </c>
      <c r="E13" s="16" t="str">
        <f>IF('Step 1 - Risk Events'!$H13="","",'Step 1 - Risk Events'!$H13)</f>
        <v>Develop internal capability, Tracking, Training</v>
      </c>
      <c r="F13" s="18" t="s">
        <v>43</v>
      </c>
      <c r="G13" s="18" t="s">
        <v>65</v>
      </c>
      <c r="H13" s="15">
        <f>IF(F13="","",VLOOKUP(F13,'Customize Scales'!$I$18:$J$22,2,FALSE))</f>
        <v>10</v>
      </c>
      <c r="I13" s="15">
        <f>IF(G13="","",VLOOKUP(G13,'Customize Scales'!$I$41:$J$46,2,FALSE))</f>
        <v>0</v>
      </c>
    </row>
    <row r="14" spans="1:14" ht="28.8" x14ac:dyDescent="0.3">
      <c r="B14" s="8"/>
      <c r="D14" s="16" t="str">
        <f>IF('Step 1 - Risk Events'!$D14="","",'Step 1 - Risk Events'!$D14)</f>
        <v>Public Events, Concerts, Athletics, other</v>
      </c>
      <c r="E14" s="16" t="str">
        <f>IF('Step 1 - Risk Events'!$H14="","",'Step 1 - Risk Events'!$H14)</f>
        <v>Conduct outdoors, Physical distancing enforced, Masks required</v>
      </c>
      <c r="F14" s="18" t="s">
        <v>190</v>
      </c>
      <c r="G14" s="18" t="s">
        <v>13</v>
      </c>
      <c r="H14" s="15">
        <f>IF(F14="","",VLOOKUP(F14,'Customize Scales'!$I$18:$J$22,2,FALSE))</f>
        <v>6</v>
      </c>
      <c r="I14" s="15">
        <f>IF(G14="","",VLOOKUP(G14,'Customize Scales'!$I$41:$J$46,2,FALSE))</f>
        <v>0.5</v>
      </c>
    </row>
    <row r="15" spans="1:14" ht="15" customHeight="1" x14ac:dyDescent="0.3">
      <c r="B15" s="8"/>
      <c r="D15" s="16" t="str">
        <f>IF('Step 1 - Risk Events'!$D15="","",'Step 1 - Risk Events'!$D15)</f>
        <v/>
      </c>
      <c r="E15" s="16" t="str">
        <f>IF('Step 1 - Risk Events'!$H15="","",'Step 1 - Risk Events'!$H15)</f>
        <v/>
      </c>
      <c r="F15" s="18"/>
      <c r="G15" s="18"/>
      <c r="H15" s="15" t="str">
        <f>IF(F15="","",VLOOKUP(F15,'Customize Scales'!$I$18:$J$22,2,FALSE))</f>
        <v/>
      </c>
      <c r="I15" s="15" t="str">
        <f>IF(G15="","",VLOOKUP(G15,'Customize Scales'!$I$41:$J$46,2,FALSE))</f>
        <v/>
      </c>
    </row>
    <row r="16" spans="1:14" x14ac:dyDescent="0.3">
      <c r="B16" s="8"/>
      <c r="D16" s="16" t="str">
        <f>IF('Step 1 - Risk Events'!$D16="","",'Step 1 - Risk Events'!$D16)</f>
        <v/>
      </c>
      <c r="E16" s="16" t="str">
        <f>IF('Step 1 - Risk Events'!$H16="","",'Step 1 - Risk Events'!$H16)</f>
        <v/>
      </c>
      <c r="F16" s="18"/>
      <c r="G16" s="18"/>
      <c r="H16" s="15" t="str">
        <f>IF(F16="","",VLOOKUP(F16,'Customize Scales'!$I$18:$J$22,2,FALSE))</f>
        <v/>
      </c>
      <c r="I16" s="15" t="str">
        <f>IF(G16="","",VLOOKUP(G16,'Customize Scales'!$I$41:$J$46,2,FALSE))</f>
        <v/>
      </c>
    </row>
    <row r="17" spans="2:9" x14ac:dyDescent="0.3">
      <c r="B17" s="8"/>
      <c r="D17" s="16" t="str">
        <f>IF('Step 1 - Risk Events'!$D17="","",'Step 1 - Risk Events'!$D17)</f>
        <v/>
      </c>
      <c r="E17" s="16" t="str">
        <f>IF('Step 1 - Risk Events'!$H17="","",'Step 1 - Risk Events'!$H17)</f>
        <v/>
      </c>
      <c r="F17" s="18"/>
      <c r="G17" s="18"/>
      <c r="H17" s="15" t="str">
        <f>IF(F17="","",VLOOKUP(F17,'Customize Scales'!$I$18:$J$22,2,FALSE))</f>
        <v/>
      </c>
      <c r="I17" s="15" t="str">
        <f>IF(G17="","",VLOOKUP(G17,'Customize Scales'!$I$41:$J$46,2,FALSE))</f>
        <v/>
      </c>
    </row>
    <row r="18" spans="2:9" x14ac:dyDescent="0.3">
      <c r="B18" s="8"/>
    </row>
    <row r="19" spans="2:9" x14ac:dyDescent="0.3">
      <c r="B19" s="8"/>
    </row>
    <row r="20" spans="2:9" ht="43.2" x14ac:dyDescent="0.3">
      <c r="B20" s="161" t="s">
        <v>200</v>
      </c>
    </row>
    <row r="21" spans="2:9" x14ac:dyDescent="0.3">
      <c r="B21" s="8"/>
    </row>
    <row r="22" spans="2:9" x14ac:dyDescent="0.3">
      <c r="B22" s="8"/>
    </row>
    <row r="23" spans="2:9" x14ac:dyDescent="0.3">
      <c r="B23" s="8"/>
    </row>
    <row r="24" spans="2:9" x14ac:dyDescent="0.3">
      <c r="B24" s="8"/>
    </row>
    <row r="25" spans="2:9" x14ac:dyDescent="0.3">
      <c r="B25" s="8"/>
    </row>
    <row r="26" spans="2:9" x14ac:dyDescent="0.3">
      <c r="B26" s="8"/>
    </row>
    <row r="27" spans="2:9" x14ac:dyDescent="0.3">
      <c r="B27" s="8"/>
    </row>
    <row r="28" spans="2:9" x14ac:dyDescent="0.3">
      <c r="B28" s="8"/>
    </row>
    <row r="29" spans="2:9" x14ac:dyDescent="0.3">
      <c r="B29" s="8"/>
    </row>
    <row r="30" spans="2:9" x14ac:dyDescent="0.3">
      <c r="B30" s="8"/>
    </row>
    <row r="45" spans="2:2" x14ac:dyDescent="0.3">
      <c r="B45" s="8"/>
    </row>
    <row r="46" spans="2:2" x14ac:dyDescent="0.3">
      <c r="B46" s="8"/>
    </row>
    <row r="47" spans="2:2" x14ac:dyDescent="0.3">
      <c r="B47" s="8"/>
    </row>
    <row r="48" spans="2:2" x14ac:dyDescent="0.3">
      <c r="B48" s="8"/>
    </row>
    <row r="49" spans="2:2" x14ac:dyDescent="0.3">
      <c r="B49" s="8"/>
    </row>
    <row r="50" spans="2:2" x14ac:dyDescent="0.3">
      <c r="B50" s="8"/>
    </row>
    <row r="51" spans="2:2" x14ac:dyDescent="0.3">
      <c r="B51" s="8"/>
    </row>
    <row r="52" spans="2:2" x14ac:dyDescent="0.3">
      <c r="B52" s="8"/>
    </row>
  </sheetData>
  <sheetProtection formatCells="0" formatColumns="0" formatRows="0"/>
  <dataValidations count="2">
    <dataValidation type="list" allowBlank="1" showInputMessage="1" showErrorMessage="1" sqref="F3:F17">
      <formula1>Financial</formula1>
    </dataValidation>
    <dataValidation type="list" allowBlank="1" showInputMessage="1" showErrorMessage="1" sqref="G3:G17">
      <formula1>Controls</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5"/>
  <sheetViews>
    <sheetView showGridLines="0" showRowColHeaders="0" zoomScaleNormal="100" workbookViewId="0">
      <selection activeCell="D14" sqref="D14"/>
    </sheetView>
  </sheetViews>
  <sheetFormatPr defaultColWidth="9.109375" defaultRowHeight="14.4" x14ac:dyDescent="0.3"/>
  <cols>
    <col min="1" max="1" width="3.5546875" style="4" customWidth="1"/>
    <col min="2" max="2" width="37.109375" style="4" customWidth="1"/>
    <col min="3" max="3" width="2.6640625" style="4" customWidth="1"/>
    <col min="4" max="4" width="33.88671875" style="4" bestFit="1" customWidth="1"/>
    <col min="5" max="5" width="33.88671875" style="4" customWidth="1"/>
    <col min="6" max="6" width="21.5546875" style="4" customWidth="1"/>
    <col min="7" max="7" width="20.109375" style="4" customWidth="1"/>
    <col min="8" max="8" width="11" style="15" hidden="1" customWidth="1"/>
    <col min="9" max="9" width="9.109375" style="4" hidden="1" customWidth="1"/>
    <col min="10" max="16384" width="9.109375" style="4"/>
  </cols>
  <sheetData>
    <row r="2" spans="3:14" x14ac:dyDescent="0.3">
      <c r="C2" s="1"/>
      <c r="D2" s="2" t="s">
        <v>0</v>
      </c>
      <c r="E2" s="2" t="s">
        <v>1</v>
      </c>
      <c r="F2" s="2" t="s">
        <v>7</v>
      </c>
      <c r="G2" s="11" t="s">
        <v>3</v>
      </c>
      <c r="H2" s="2" t="s">
        <v>4</v>
      </c>
      <c r="I2" s="2" t="s">
        <v>4</v>
      </c>
    </row>
    <row r="3" spans="3:14" ht="28.8" x14ac:dyDescent="0.3">
      <c r="C3" s="5"/>
      <c r="D3" s="16" t="str">
        <f>IF('Step 1 - Risk Events'!$D3="","",'Step 1 - Risk Events'!$D3)</f>
        <v>High density of people in housing</v>
      </c>
      <c r="E3" s="16" t="str">
        <f>IF('Step 1 - Risk Events'!$H3="","",'Step 1 - Risk Events'!$H3)</f>
        <v>Housing – shared space closed, Rely on sanitization, Training</v>
      </c>
      <c r="F3" s="18" t="s">
        <v>194</v>
      </c>
      <c r="G3" s="18" t="s">
        <v>13</v>
      </c>
      <c r="H3" s="15">
        <f>IF(F3="","",VLOOKUP(F3,'Customize Scales'!$I$26:$J$30,2,FALSE))</f>
        <v>8</v>
      </c>
      <c r="I3" s="15">
        <f>IF(G3="","",VLOOKUP(G3,'Customize Scales'!$I$41:$J$46,2,FALSE))</f>
        <v>0.5</v>
      </c>
    </row>
    <row r="4" spans="3:14" ht="28.8" x14ac:dyDescent="0.3">
      <c r="C4" s="7"/>
      <c r="D4" s="16" t="str">
        <f>IF('Step 1 - Risk Events'!$D4="","",'Step 1 - Risk Events'!$D4)</f>
        <v>High density of people in Public Buildings</v>
      </c>
      <c r="E4" s="16" t="str">
        <f>IF('Step 1 - Risk Events'!$H4="","",'Step 1 - Risk Events'!$H4)</f>
        <v>Closed to the public, Communication system, Carry-out dining only</v>
      </c>
      <c r="F4" s="18" t="s">
        <v>194</v>
      </c>
      <c r="G4" s="18" t="s">
        <v>14</v>
      </c>
      <c r="H4" s="15">
        <f>IF(F4="","",VLOOKUP(F4,'Customize Scales'!$I$26:$J$30,2,FALSE))</f>
        <v>8</v>
      </c>
      <c r="I4" s="15">
        <f>IF(G4="","",VLOOKUP(G4,'Customize Scales'!$I$41:$J$46,2,FALSE))</f>
        <v>0.75</v>
      </c>
      <c r="J4" s="8"/>
      <c r="K4" s="8"/>
      <c r="L4" s="8"/>
      <c r="M4" s="8"/>
      <c r="N4" s="8"/>
    </row>
    <row r="5" spans="3:14" ht="43.2" x14ac:dyDescent="0.3">
      <c r="C5" s="5"/>
      <c r="D5" s="16" t="str">
        <f>IF('Step 1 - Risk Events'!$D5="","",'Step 1 - Risk Events'!$D5)</f>
        <v>High density of people in classrooms</v>
      </c>
      <c r="E5" s="16" t="str">
        <f>IF('Step 1 - Risk Events'!$H5="","",'Step 1 - Risk Events'!$H5)</f>
        <v>Limit size to 25, Rely on PPE (masks, shields, barriers, sanitizers), Rely on sanitization</v>
      </c>
      <c r="F5" s="18" t="s">
        <v>194</v>
      </c>
      <c r="G5" s="18" t="s">
        <v>13</v>
      </c>
      <c r="H5" s="15">
        <f>IF(F5="","",VLOOKUP(F5,'Customize Scales'!$I$26:$J$30,2,FALSE))</f>
        <v>8</v>
      </c>
      <c r="I5" s="15">
        <f>IF(G5="","",VLOOKUP(G5,'Customize Scales'!$I$41:$J$46,2,FALSE))</f>
        <v>0.5</v>
      </c>
    </row>
    <row r="6" spans="3:14" x14ac:dyDescent="0.3">
      <c r="C6" s="5"/>
      <c r="D6" s="16" t="str">
        <f>IF('Step 1 - Risk Events'!$D6="","",'Step 1 - Risk Events'!$D6)</f>
        <v>Domestic Travel</v>
      </c>
      <c r="E6" s="16" t="str">
        <f>IF('Step 1 - Risk Events'!$H6="","",'Step 1 - Risk Events'!$H6)</f>
        <v>Prohibit travel</v>
      </c>
      <c r="F6" s="18" t="s">
        <v>192</v>
      </c>
      <c r="G6" s="18" t="s">
        <v>64</v>
      </c>
      <c r="H6" s="15">
        <f>IF(F6="","",VLOOKUP(F6,'Customize Scales'!$I$26:$J$30,2,FALSE))</f>
        <v>4</v>
      </c>
      <c r="I6" s="15">
        <f>IF(G6="","",VLOOKUP(G6,'Customize Scales'!$I$41:$J$46,2,FALSE))</f>
        <v>0.95</v>
      </c>
    </row>
    <row r="7" spans="3:14" x14ac:dyDescent="0.3">
      <c r="C7" s="5"/>
      <c r="D7" s="16" t="str">
        <f>IF('Step 1 - Risk Events'!$D7="","",'Step 1 - Risk Events'!$D7)</f>
        <v>International Travel</v>
      </c>
      <c r="E7" s="16" t="str">
        <f>IF('Step 1 - Risk Events'!$H7="","",'Step 1 - Risk Events'!$H7)</f>
        <v>Prohibit travel</v>
      </c>
      <c r="F7" s="18" t="s">
        <v>192</v>
      </c>
      <c r="G7" s="18" t="s">
        <v>64</v>
      </c>
      <c r="H7" s="15">
        <f>IF(F7="","",VLOOKUP(F7,'Customize Scales'!$I$26:$J$30,2,FALSE))</f>
        <v>4</v>
      </c>
      <c r="I7" s="15">
        <f>IF(G7="","",VLOOKUP(G7,'Customize Scales'!$I$41:$J$46,2,FALSE))</f>
        <v>0.95</v>
      </c>
    </row>
    <row r="8" spans="3:14" x14ac:dyDescent="0.3">
      <c r="C8" s="5"/>
      <c r="D8" s="16" t="str">
        <f>IF('Step 1 - Risk Events'!$D8="","",'Step 1 - Risk Events'!$D8)</f>
        <v>Handling and Transferring of goods</v>
      </c>
      <c r="E8" s="16" t="str">
        <f>IF('Step 1 - Risk Events'!$H8="","",'Step 1 - Risk Events'!$H8)</f>
        <v>Central services only</v>
      </c>
      <c r="F8" s="18" t="s">
        <v>192</v>
      </c>
      <c r="G8" s="18" t="s">
        <v>14</v>
      </c>
      <c r="H8" s="15">
        <f>IF(F8="","",VLOOKUP(F8,'Customize Scales'!$I$26:$J$30,2,FALSE))</f>
        <v>4</v>
      </c>
      <c r="I8" s="15">
        <f>IF(G8="","",VLOOKUP(G8,'Customize Scales'!$I$41:$J$46,2,FALSE))</f>
        <v>0.75</v>
      </c>
    </row>
    <row r="9" spans="3:14" ht="28.8" x14ac:dyDescent="0.3">
      <c r="D9" s="16" t="str">
        <f>IF('Step 1 - Risk Events'!$D9="","",'Step 1 - Risk Events'!$D9)</f>
        <v>High-touch surfaces</v>
      </c>
      <c r="E9" s="16" t="str">
        <f>IF('Step 1 - Risk Events'!$H9="","",'Step 1 - Risk Events'!$H9)</f>
        <v>Modified layout (space, barriers, removal, shields), Rely on sanitization</v>
      </c>
      <c r="F9" s="18" t="s">
        <v>11</v>
      </c>
      <c r="G9" s="18" t="s">
        <v>14</v>
      </c>
      <c r="H9" s="15">
        <f>IF(F9="","",VLOOKUP(F9,'Customize Scales'!$I$26:$J$30,2,FALSE))</f>
        <v>2</v>
      </c>
      <c r="I9" s="15">
        <f>IF(G9="","",VLOOKUP(G9,'Customize Scales'!$I$41:$J$46,2,FALSE))</f>
        <v>0.75</v>
      </c>
    </row>
    <row r="10" spans="3:14" ht="43.2" x14ac:dyDescent="0.3">
      <c r="D10" s="16" t="str">
        <f>IF('Step 1 - Risk Events'!$D10="","",'Step 1 - Risk Events'!$D10)</f>
        <v xml:space="preserve">Prolonged close contact (&gt;10min,&lt;6 feet) </v>
      </c>
      <c r="E10" s="16" t="str">
        <f>IF('Step 1 - Risk Events'!$H10="","",'Step 1 - Risk Events'!$H10)</f>
        <v>Directional flow and signage, Rely on PPE (masks, shields, barriers, sanitizers), Training</v>
      </c>
      <c r="F10" s="18" t="s">
        <v>11</v>
      </c>
      <c r="G10" s="18" t="s">
        <v>13</v>
      </c>
      <c r="H10" s="15">
        <f>IF(F10="","",VLOOKUP(F10,'Customize Scales'!$I$26:$J$30,2,FALSE))</f>
        <v>2</v>
      </c>
      <c r="I10" s="15">
        <f>IF(G10="","",VLOOKUP(G10,'Customize Scales'!$I$41:$J$46,2,FALSE))</f>
        <v>0.5</v>
      </c>
    </row>
    <row r="11" spans="3:14" ht="28.8" x14ac:dyDescent="0.3">
      <c r="D11" s="16" t="str">
        <f>IF('Step 1 - Risk Events'!$D11="","",'Step 1 - Risk Events'!$D11)</f>
        <v>Employees in contact with students or community on daily basis</v>
      </c>
      <c r="E11" s="16" t="str">
        <f>IF('Step 1 - Risk Events'!$H11="","",'Step 1 - Risk Events'!$H11)</f>
        <v>Rely on PPE (masks, shields, barriers, sanitizers), Training</v>
      </c>
      <c r="F11" s="18" t="s">
        <v>11</v>
      </c>
      <c r="G11" s="18" t="s">
        <v>14</v>
      </c>
      <c r="H11" s="15">
        <f>IF(F11="","",VLOOKUP(F11,'Customize Scales'!$I$26:$J$30,2,FALSE))</f>
        <v>2</v>
      </c>
      <c r="I11" s="15">
        <f>IF(G11="","",VLOOKUP(G11,'Customize Scales'!$I$41:$J$46,2,FALSE))</f>
        <v>0.75</v>
      </c>
    </row>
    <row r="12" spans="3:14" ht="28.8" x14ac:dyDescent="0.3">
      <c r="D12" s="16" t="str">
        <f>IF('Step 1 - Risk Events'!$D12="","",'Step 1 - Risk Events'!$D12)</f>
        <v>Vulnerable populations (aged, disabled, etc.)</v>
      </c>
      <c r="E12" s="16" t="str">
        <f>IF('Step 1 - Risk Events'!$H12="","",'Step 1 - Risk Events'!$H12)</f>
        <v>One student per room, Rely on PPE (masks, shields, barriers, sanitizers)</v>
      </c>
      <c r="F12" s="18" t="s">
        <v>195</v>
      </c>
      <c r="G12" s="18" t="s">
        <v>13</v>
      </c>
      <c r="H12" s="15">
        <f>IF(F12="","",VLOOKUP(F12,'Customize Scales'!$I$26:$J$30,2,FALSE))</f>
        <v>10</v>
      </c>
      <c r="I12" s="15">
        <f>IF(G12="","",VLOOKUP(G12,'Customize Scales'!$I$41:$J$46,2,FALSE))</f>
        <v>0.5</v>
      </c>
    </row>
    <row r="13" spans="3:14" ht="28.8" x14ac:dyDescent="0.3">
      <c r="D13" s="16" t="str">
        <f>IF('Step 1 - Risk Events'!$D13="","",'Step 1 - Risk Events'!$D13)</f>
        <v>Public Health Capability</v>
      </c>
      <c r="E13" s="16" t="str">
        <f>IF('Step 1 - Risk Events'!$H13="","",'Step 1 - Risk Events'!$H13)</f>
        <v>Develop internal capability, Tracking, Training</v>
      </c>
      <c r="F13" s="18" t="s">
        <v>192</v>
      </c>
      <c r="G13" s="18" t="s">
        <v>65</v>
      </c>
      <c r="H13" s="15">
        <f>IF(F13="","",VLOOKUP(F13,'Customize Scales'!$I$26:$J$30,2,FALSE))</f>
        <v>4</v>
      </c>
      <c r="I13" s="15">
        <f>IF(G13="","",VLOOKUP(G13,'Customize Scales'!$I$41:$J$46,2,FALSE))</f>
        <v>0</v>
      </c>
    </row>
    <row r="14" spans="3:14" ht="15" customHeight="1" x14ac:dyDescent="0.3">
      <c r="D14" s="12" t="str">
        <f>IF('Step 1 - Risk Events'!$D14="","",'Step 1 - Risk Events'!$D14)</f>
        <v>Public Events, Concerts, Athletics, other</v>
      </c>
      <c r="E14" s="16" t="str">
        <f>IF('Step 1 - Risk Events'!$H14="","",'Step 1 - Risk Events'!$H14)</f>
        <v>Conduct outdoors, Physical distancing enforced, Masks required</v>
      </c>
      <c r="F14" s="18" t="s">
        <v>195</v>
      </c>
      <c r="G14" s="18" t="s">
        <v>13</v>
      </c>
      <c r="H14" s="15">
        <f>IF(F14="","",VLOOKUP(F14,'Customize Scales'!$I$26:$J$30,2,FALSE))</f>
        <v>10</v>
      </c>
      <c r="I14" s="15">
        <f>IF(G14="","",VLOOKUP(G14,'Customize Scales'!$I$41:$J$46,2,FALSE))</f>
        <v>0.5</v>
      </c>
    </row>
    <row r="15" spans="3:14" x14ac:dyDescent="0.3">
      <c r="D15" s="16" t="str">
        <f>IF('Step 1 - Risk Events'!$D15="","",'Step 1 - Risk Events'!$D15)</f>
        <v/>
      </c>
      <c r="E15" s="16" t="str">
        <f>IF('Step 1 - Risk Events'!$H15="","",'Step 1 - Risk Events'!$H15)</f>
        <v/>
      </c>
      <c r="F15" s="18"/>
      <c r="G15" s="18"/>
      <c r="H15" s="15" t="str">
        <f>IF(F15="","",VLOOKUP(F15,'Customize Scales'!$I$26:$J$30,2,FALSE))</f>
        <v/>
      </c>
      <c r="I15" s="15" t="str">
        <f>IF(G15="","",VLOOKUP(G15,'Customize Scales'!$I$41:$J$46,2,FALSE))</f>
        <v/>
      </c>
    </row>
    <row r="16" spans="3:14" x14ac:dyDescent="0.3">
      <c r="D16" s="16" t="str">
        <f>IF('Step 1 - Risk Events'!$D16="","",'Step 1 - Risk Events'!$D16)</f>
        <v/>
      </c>
      <c r="E16" s="16" t="str">
        <f>IF('Step 1 - Risk Events'!$H16="","",'Step 1 - Risk Events'!$H16)</f>
        <v/>
      </c>
      <c r="F16" s="18"/>
      <c r="G16" s="18"/>
      <c r="H16" s="15" t="str">
        <f>IF(F16="","",VLOOKUP(F16,'Customize Scales'!$I$26:$J$30,2,FALSE))</f>
        <v/>
      </c>
      <c r="I16" s="15" t="str">
        <f>IF(G16="","",VLOOKUP(G16,'Customize Scales'!$I$41:$J$46,2,FALSE))</f>
        <v/>
      </c>
    </row>
    <row r="17" spans="2:9" x14ac:dyDescent="0.3">
      <c r="D17" s="16" t="str">
        <f>IF('Step 1 - Risk Events'!$D17="","",'Step 1 - Risk Events'!$D17)</f>
        <v/>
      </c>
      <c r="E17" s="16" t="str">
        <f>IF('Step 1 - Risk Events'!$H17="","",'Step 1 - Risk Events'!$H17)</f>
        <v/>
      </c>
      <c r="F17" s="18"/>
      <c r="G17" s="18"/>
      <c r="H17" s="15" t="str">
        <f>IF(F17="","",VLOOKUP(F17,'Customize Scales'!$I$26:$J$30,2,FALSE))</f>
        <v/>
      </c>
      <c r="I17" s="15" t="str">
        <f>IF(G17="","",VLOOKUP(G17,'Customize Scales'!$I$41:$J$46,2,FALSE))</f>
        <v/>
      </c>
    </row>
    <row r="19" spans="2:9" ht="57.6" x14ac:dyDescent="0.3">
      <c r="B19" s="161" t="s">
        <v>201</v>
      </c>
    </row>
    <row r="26" spans="2:9" ht="15" customHeight="1" x14ac:dyDescent="0.3"/>
    <row r="31" spans="2:9" x14ac:dyDescent="0.3">
      <c r="B31" s="8"/>
    </row>
    <row r="32" spans="2:9" x14ac:dyDescent="0.3">
      <c r="B32" s="8"/>
    </row>
    <row r="33" spans="2:2" x14ac:dyDescent="0.3">
      <c r="B33" s="8"/>
    </row>
    <row r="34" spans="2:2" x14ac:dyDescent="0.3">
      <c r="B34" s="8"/>
    </row>
    <row r="35" spans="2:2" x14ac:dyDescent="0.3">
      <c r="B35" s="8"/>
    </row>
  </sheetData>
  <sheetProtection formatCells="0" formatColumns="0" formatRows="0"/>
  <dataValidations count="2">
    <dataValidation type="list" allowBlank="1" showInputMessage="1" showErrorMessage="1" sqref="F3:F17">
      <formula1>Injury</formula1>
    </dataValidation>
    <dataValidation type="list" allowBlank="1" showInputMessage="1" showErrorMessage="1" sqref="G3:G17">
      <formula1>Controls</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4"/>
  <sheetViews>
    <sheetView showGridLines="0" showRowColHeaders="0" zoomScaleNormal="100" workbookViewId="0"/>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5" width="33.88671875" style="4" customWidth="1"/>
    <col min="6" max="6" width="21.5546875" style="4" customWidth="1"/>
    <col min="7" max="7" width="20.109375" style="4" customWidth="1"/>
    <col min="8" max="8" width="11" style="15" hidden="1" customWidth="1"/>
    <col min="9" max="9" width="9.109375" style="4" hidden="1" customWidth="1"/>
    <col min="10" max="16384" width="9.109375" style="4"/>
  </cols>
  <sheetData>
    <row r="2" spans="3:14" x14ac:dyDescent="0.3">
      <c r="C2" s="1"/>
      <c r="D2" s="2" t="s">
        <v>0</v>
      </c>
      <c r="E2" s="2" t="s">
        <v>1</v>
      </c>
      <c r="F2" s="2" t="s">
        <v>8</v>
      </c>
      <c r="G2" s="11" t="s">
        <v>3</v>
      </c>
      <c r="H2" s="2" t="s">
        <v>4</v>
      </c>
      <c r="I2" s="2" t="s">
        <v>4</v>
      </c>
    </row>
    <row r="3" spans="3:14" ht="28.8" x14ac:dyDescent="0.3">
      <c r="C3" s="5"/>
      <c r="D3" s="16" t="str">
        <f>IF('Step 1 - Risk Events'!$D3="","",'Step 1 - Risk Events'!$D3)</f>
        <v>High density of people in housing</v>
      </c>
      <c r="E3" s="16" t="str">
        <f>IF('Step 1 - Risk Events'!$H3="","",'Step 1 - Risk Events'!$H3)</f>
        <v>Housing – shared space closed, Rely on sanitization, Training</v>
      </c>
      <c r="F3" s="18" t="s">
        <v>14</v>
      </c>
      <c r="G3" s="18" t="s">
        <v>13</v>
      </c>
      <c r="H3" s="15">
        <f>IF(F3="","",VLOOKUP(F3,'Customize Scales'!$I$34:$J$37,2,FALSE))</f>
        <v>10</v>
      </c>
      <c r="I3" s="15">
        <f>IF(G3="","",VLOOKUP(G3,'Customize Scales'!$I$41:$J$46,2,FALSE))</f>
        <v>0.5</v>
      </c>
    </row>
    <row r="4" spans="3:14" ht="28.8" x14ac:dyDescent="0.3">
      <c r="C4" s="7"/>
      <c r="D4" s="16" t="str">
        <f>IF('Step 1 - Risk Events'!$D4="","",'Step 1 - Risk Events'!$D4)</f>
        <v>High density of people in Public Buildings</v>
      </c>
      <c r="E4" s="16" t="str">
        <f>IF('Step 1 - Risk Events'!$H4="","",'Step 1 - Risk Events'!$H4)</f>
        <v>Closed to the public, Communication system, Carry-out dining only</v>
      </c>
      <c r="F4" s="18" t="s">
        <v>14</v>
      </c>
      <c r="G4" s="18" t="s">
        <v>14</v>
      </c>
      <c r="H4" s="15">
        <f>IF(F4="","",VLOOKUP(F4,'Customize Scales'!$I$34:$J$37,2,FALSE))</f>
        <v>10</v>
      </c>
      <c r="I4" s="15">
        <f>IF(G4="","",VLOOKUP(G4,'Customize Scales'!$I$41:$J$46,2,FALSE))</f>
        <v>0.75</v>
      </c>
      <c r="J4" s="8"/>
      <c r="K4" s="8"/>
      <c r="L4" s="8"/>
      <c r="M4" s="8"/>
      <c r="N4" s="8"/>
    </row>
    <row r="5" spans="3:14" ht="43.2" x14ac:dyDescent="0.3">
      <c r="C5" s="5"/>
      <c r="D5" s="16" t="str">
        <f>IF('Step 1 - Risk Events'!$D5="","",'Step 1 - Risk Events'!$D5)</f>
        <v>High density of people in classrooms</v>
      </c>
      <c r="E5" s="16" t="str">
        <f>IF('Step 1 - Risk Events'!$H5="","",'Step 1 - Risk Events'!$H5)</f>
        <v>Limit size to 25, Rely on PPE (masks, shields, barriers, sanitizers), Rely on sanitization</v>
      </c>
      <c r="F5" s="18" t="s">
        <v>14</v>
      </c>
      <c r="G5" s="18" t="s">
        <v>13</v>
      </c>
      <c r="H5" s="15">
        <f>IF(F5="","",VLOOKUP(F5,'Customize Scales'!$I$34:$J$37,2,FALSE))</f>
        <v>10</v>
      </c>
      <c r="I5" s="15">
        <f>IF(G5="","",VLOOKUP(G5,'Customize Scales'!$I$41:$J$46,2,FALSE))</f>
        <v>0.5</v>
      </c>
    </row>
    <row r="6" spans="3:14" x14ac:dyDescent="0.3">
      <c r="C6" s="5"/>
      <c r="D6" s="16" t="str">
        <f>IF('Step 1 - Risk Events'!$D6="","",'Step 1 - Risk Events'!$D6)</f>
        <v>Domestic Travel</v>
      </c>
      <c r="E6" s="16" t="str">
        <f>IF('Step 1 - Risk Events'!$H6="","",'Step 1 - Risk Events'!$H6)</f>
        <v>Prohibit travel</v>
      </c>
      <c r="F6" s="18" t="s">
        <v>13</v>
      </c>
      <c r="G6" s="18" t="s">
        <v>64</v>
      </c>
      <c r="H6" s="15">
        <f>IF(F6="","",VLOOKUP(F6,'Customize Scales'!$I$34:$J$37,2,FALSE))</f>
        <v>7.33</v>
      </c>
      <c r="I6" s="15">
        <f>IF(G6="","",VLOOKUP(G6,'Customize Scales'!$I$41:$J$46,2,FALSE))</f>
        <v>0.95</v>
      </c>
    </row>
    <row r="7" spans="3:14" x14ac:dyDescent="0.3">
      <c r="C7" s="5"/>
      <c r="D7" s="16" t="str">
        <f>IF('Step 1 - Risk Events'!$D7="","",'Step 1 - Risk Events'!$D7)</f>
        <v>International Travel</v>
      </c>
      <c r="E7" s="16" t="str">
        <f>IF('Step 1 - Risk Events'!$H7="","",'Step 1 - Risk Events'!$H7)</f>
        <v>Prohibit travel</v>
      </c>
      <c r="F7" s="18" t="s">
        <v>13</v>
      </c>
      <c r="G7" s="18" t="s">
        <v>64</v>
      </c>
      <c r="H7" s="15">
        <f>IF(F7="","",VLOOKUP(F7,'Customize Scales'!$I$34:$J$37,2,FALSE))</f>
        <v>7.33</v>
      </c>
      <c r="I7" s="15">
        <f>IF(G7="","",VLOOKUP(G7,'Customize Scales'!$I$41:$J$46,2,FALSE))</f>
        <v>0.95</v>
      </c>
    </row>
    <row r="8" spans="3:14" x14ac:dyDescent="0.3">
      <c r="C8" s="5"/>
      <c r="D8" s="16" t="str">
        <f>IF('Step 1 - Risk Events'!$D8="","",'Step 1 - Risk Events'!$D8)</f>
        <v>Handling and Transferring of goods</v>
      </c>
      <c r="E8" s="16" t="str">
        <f>IF('Step 1 - Risk Events'!$H8="","",'Step 1 - Risk Events'!$H8)</f>
        <v>Central services only</v>
      </c>
      <c r="F8" s="18" t="s">
        <v>11</v>
      </c>
      <c r="G8" s="18" t="s">
        <v>14</v>
      </c>
      <c r="H8" s="15">
        <f>IF(F8="","",VLOOKUP(F8,'Customize Scales'!$I$34:$J$37,2,FALSE))</f>
        <v>2</v>
      </c>
      <c r="I8" s="15">
        <f>IF(G8="","",VLOOKUP(G8,'Customize Scales'!$I$41:$J$46,2,FALSE))</f>
        <v>0.75</v>
      </c>
    </row>
    <row r="9" spans="3:14" ht="28.8" x14ac:dyDescent="0.3">
      <c r="D9" s="16" t="str">
        <f>IF('Step 1 - Risk Events'!$D9="","",'Step 1 - Risk Events'!$D9)</f>
        <v>High-touch surfaces</v>
      </c>
      <c r="E9" s="16" t="str">
        <f>IF('Step 1 - Risk Events'!$H9="","",'Step 1 - Risk Events'!$H9)</f>
        <v>Modified layout (space, barriers, removal, shields), Rely on sanitization</v>
      </c>
      <c r="F9" s="18" t="s">
        <v>11</v>
      </c>
      <c r="G9" s="18" t="s">
        <v>14</v>
      </c>
      <c r="H9" s="15">
        <f>IF(F9="","",VLOOKUP(F9,'Customize Scales'!$I$34:$J$37,2,FALSE))</f>
        <v>2</v>
      </c>
      <c r="I9" s="15">
        <f>IF(G9="","",VLOOKUP(G9,'Customize Scales'!$I$41:$J$46,2,FALSE))</f>
        <v>0.75</v>
      </c>
    </row>
    <row r="10" spans="3:14" ht="43.2" x14ac:dyDescent="0.3">
      <c r="D10" s="16" t="str">
        <f>IF('Step 1 - Risk Events'!$D10="","",'Step 1 - Risk Events'!$D10)</f>
        <v xml:space="preserve">Prolonged close contact (&gt;10min,&lt;6 feet) </v>
      </c>
      <c r="E10" s="16" t="str">
        <f>IF('Step 1 - Risk Events'!$H10="","",'Step 1 - Risk Events'!$H10)</f>
        <v>Directional flow and signage, Rely on PPE (masks, shields, barriers, sanitizers), Training</v>
      </c>
      <c r="F10" s="18" t="s">
        <v>11</v>
      </c>
      <c r="G10" s="18" t="s">
        <v>13</v>
      </c>
      <c r="H10" s="15">
        <f>IF(F10="","",VLOOKUP(F10,'Customize Scales'!$I$34:$J$37,2,FALSE))</f>
        <v>2</v>
      </c>
      <c r="I10" s="15">
        <f>IF(G10="","",VLOOKUP(G10,'Customize Scales'!$I$41:$J$46,2,FALSE))</f>
        <v>0.5</v>
      </c>
    </row>
    <row r="11" spans="3:14" ht="28.8" x14ac:dyDescent="0.3">
      <c r="D11" s="16" t="str">
        <f>IF('Step 1 - Risk Events'!$D11="","",'Step 1 - Risk Events'!$D11)</f>
        <v>Employees in contact with students or community on daily basis</v>
      </c>
      <c r="E11" s="16" t="str">
        <f>IF('Step 1 - Risk Events'!$H11="","",'Step 1 - Risk Events'!$H11)</f>
        <v>Rely on PPE (masks, shields, barriers, sanitizers), Training</v>
      </c>
      <c r="F11" s="18" t="s">
        <v>11</v>
      </c>
      <c r="G11" s="18" t="s">
        <v>14</v>
      </c>
      <c r="H11" s="15">
        <f>IF(F11="","",VLOOKUP(F11,'Customize Scales'!$I$34:$J$37,2,FALSE))</f>
        <v>2</v>
      </c>
      <c r="I11" s="15">
        <f>IF(G11="","",VLOOKUP(G11,'Customize Scales'!$I$41:$J$46,2,FALSE))</f>
        <v>0.75</v>
      </c>
    </row>
    <row r="12" spans="3:14" ht="28.8" x14ac:dyDescent="0.3">
      <c r="D12" s="16" t="str">
        <f>IF('Step 1 - Risk Events'!$D12="","",'Step 1 - Risk Events'!$D12)</f>
        <v>Vulnerable populations (aged, disabled, etc.)</v>
      </c>
      <c r="E12" s="16" t="str">
        <f>IF('Step 1 - Risk Events'!$H12="","",'Step 1 - Risk Events'!$H12)</f>
        <v>One student per room, Rely on PPE (masks, shields, barriers, sanitizers)</v>
      </c>
      <c r="F12" s="18" t="s">
        <v>14</v>
      </c>
      <c r="G12" s="18" t="s">
        <v>13</v>
      </c>
      <c r="H12" s="15">
        <f>IF(F12="","",VLOOKUP(F12,'Customize Scales'!$I$34:$J$37,2,FALSE))</f>
        <v>10</v>
      </c>
      <c r="I12" s="15">
        <f>IF(G12="","",VLOOKUP(G12,'Customize Scales'!$I$41:$J$46,2,FALSE))</f>
        <v>0.5</v>
      </c>
    </row>
    <row r="13" spans="3:14" ht="28.8" x14ac:dyDescent="0.3">
      <c r="D13" s="16" t="str">
        <f>IF('Step 1 - Risk Events'!$D13="","",'Step 1 - Risk Events'!$D13)</f>
        <v>Public Health Capability</v>
      </c>
      <c r="E13" s="16" t="str">
        <f>IF('Step 1 - Risk Events'!$H13="","",'Step 1 - Risk Events'!$H13)</f>
        <v>Develop internal capability, Tracking, Training</v>
      </c>
      <c r="F13" s="18" t="s">
        <v>11</v>
      </c>
      <c r="G13" s="18" t="s">
        <v>65</v>
      </c>
      <c r="H13" s="15">
        <f>IF(F13="","",VLOOKUP(F13,'Customize Scales'!$I$34:$J$37,2,FALSE))</f>
        <v>2</v>
      </c>
      <c r="I13" s="15">
        <f>IF(G13="","",VLOOKUP(G13,'Customize Scales'!$I$41:$J$46,2,FALSE))</f>
        <v>0</v>
      </c>
    </row>
    <row r="14" spans="3:14" ht="28.8" x14ac:dyDescent="0.3">
      <c r="D14" s="16" t="str">
        <f>IF('Step 1 - Risk Events'!$D14="","",'Step 1 - Risk Events'!$D14)</f>
        <v>Public Events, Concerts, Athletics, other</v>
      </c>
      <c r="E14" s="16" t="str">
        <f>IF('Step 1 - Risk Events'!$H14="","",'Step 1 - Risk Events'!$H14)</f>
        <v>Conduct outdoors, Physical distancing enforced, Masks required</v>
      </c>
      <c r="F14" s="18" t="s">
        <v>14</v>
      </c>
      <c r="G14" s="18" t="s">
        <v>13</v>
      </c>
      <c r="H14" s="15">
        <f>IF(F14="","",VLOOKUP(F14,'Customize Scales'!$I$34:$J$37,2,FALSE))</f>
        <v>10</v>
      </c>
      <c r="I14" s="15">
        <f>IF(G14="","",VLOOKUP(G14,'Customize Scales'!$I$41:$J$46,2,FALSE))</f>
        <v>0.5</v>
      </c>
    </row>
    <row r="15" spans="3:14" x14ac:dyDescent="0.3">
      <c r="D15" s="16" t="str">
        <f>IF('Step 1 - Risk Events'!$D15="","",'Step 1 - Risk Events'!$D15)</f>
        <v/>
      </c>
      <c r="E15" s="16" t="str">
        <f>IF('Step 1 - Risk Events'!$H15="","",'Step 1 - Risk Events'!$H15)</f>
        <v/>
      </c>
      <c r="F15" s="18"/>
      <c r="G15" s="18"/>
      <c r="H15" s="15" t="str">
        <f>IF(F15="","",VLOOKUP(F15,'Customize Scales'!$I$34:$J$37,2,FALSE))</f>
        <v/>
      </c>
      <c r="I15" s="15" t="str">
        <f>IF(G15="","",VLOOKUP(G15,'Customize Scales'!$I$41:$J$46,2,FALSE))</f>
        <v/>
      </c>
    </row>
    <row r="16" spans="3:14" x14ac:dyDescent="0.3">
      <c r="D16" s="16" t="str">
        <f>IF('Step 1 - Risk Events'!$D16="","",'Step 1 - Risk Events'!$D16)</f>
        <v/>
      </c>
      <c r="E16" s="16" t="str">
        <f>IF('Step 1 - Risk Events'!$H16="","",'Step 1 - Risk Events'!$H16)</f>
        <v/>
      </c>
      <c r="F16" s="18"/>
      <c r="G16" s="18"/>
      <c r="H16" s="15" t="str">
        <f>IF(F16="","",VLOOKUP(F16,'Customize Scales'!$I$34:$J$37,2,FALSE))</f>
        <v/>
      </c>
      <c r="I16" s="15" t="str">
        <f>IF(G16="","",VLOOKUP(G16,'Customize Scales'!$I$41:$J$46,2,FALSE))</f>
        <v/>
      </c>
    </row>
    <row r="17" spans="2:9" x14ac:dyDescent="0.3">
      <c r="D17" s="16" t="str">
        <f>IF('Step 1 - Risk Events'!$D17="","",'Step 1 - Risk Events'!$D17)</f>
        <v/>
      </c>
      <c r="E17" s="16" t="str">
        <f>IF('Step 1 - Risk Events'!$H17="","",'Step 1 - Risk Events'!$H17)</f>
        <v/>
      </c>
      <c r="F17" s="18"/>
      <c r="G17" s="18"/>
      <c r="H17" s="15" t="str">
        <f>IF(F17="","",VLOOKUP(F17,'Customize Scales'!$I$34:$J$37,2,FALSE))</f>
        <v/>
      </c>
      <c r="I17" s="15" t="str">
        <f>IF(G17="","",VLOOKUP(G17,'Customize Scales'!$I$41:$J$46,2,FALSE))</f>
        <v/>
      </c>
    </row>
    <row r="20" spans="2:9" ht="57.6" x14ac:dyDescent="0.3">
      <c r="B20" s="161" t="s">
        <v>202</v>
      </c>
    </row>
    <row r="29" spans="2:9" x14ac:dyDescent="0.3">
      <c r="B29" s="8"/>
    </row>
    <row r="30" spans="2:9" x14ac:dyDescent="0.3">
      <c r="B30" s="8"/>
    </row>
    <row r="31" spans="2:9" x14ac:dyDescent="0.3">
      <c r="B31" s="8"/>
    </row>
    <row r="32" spans="2:9" x14ac:dyDescent="0.3">
      <c r="B32" s="8"/>
    </row>
    <row r="33" spans="2:2" x14ac:dyDescent="0.3">
      <c r="B33" s="8"/>
    </row>
    <row r="34" spans="2:2" x14ac:dyDescent="0.3">
      <c r="B34" s="8"/>
    </row>
  </sheetData>
  <dataValidations count="2">
    <dataValidation type="list" allowBlank="1" showInputMessage="1" showErrorMessage="1" sqref="F3:F17">
      <formula1>Reputation</formula1>
    </dataValidation>
    <dataValidation type="list" allowBlank="1" showInputMessage="1" showErrorMessage="1" sqref="G3:G17">
      <formula1>Controls</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workbookViewId="0">
      <selection activeCell="C17" sqref="C17"/>
    </sheetView>
  </sheetViews>
  <sheetFormatPr defaultRowHeight="14.4" x14ac:dyDescent="0.3"/>
  <cols>
    <col min="1" max="1" width="3.6640625" customWidth="1"/>
    <col min="3" max="7" width="23.88671875" customWidth="1"/>
  </cols>
  <sheetData>
    <row r="1" spans="2:7" ht="15" thickBot="1" x14ac:dyDescent="0.35"/>
    <row r="2" spans="2:7" x14ac:dyDescent="0.3">
      <c r="B2" s="19" t="s">
        <v>9</v>
      </c>
      <c r="C2" s="20" t="s">
        <v>10</v>
      </c>
      <c r="D2" s="20"/>
      <c r="E2" s="20"/>
      <c r="F2" s="20"/>
      <c r="G2" s="21"/>
    </row>
    <row r="3" spans="2:7" x14ac:dyDescent="0.3">
      <c r="B3" s="22"/>
      <c r="C3" s="23" t="s">
        <v>11</v>
      </c>
      <c r="D3" s="23" t="s">
        <v>12</v>
      </c>
      <c r="E3" s="23" t="s">
        <v>13</v>
      </c>
      <c r="F3" s="23" t="s">
        <v>14</v>
      </c>
      <c r="G3" s="24" t="s">
        <v>15</v>
      </c>
    </row>
    <row r="4" spans="2:7" x14ac:dyDescent="0.3">
      <c r="B4" s="25"/>
      <c r="C4" s="26">
        <v>1</v>
      </c>
      <c r="D4" s="26">
        <v>2</v>
      </c>
      <c r="E4" s="26">
        <v>3</v>
      </c>
      <c r="F4" s="26">
        <v>4</v>
      </c>
      <c r="G4" s="27">
        <v>5</v>
      </c>
    </row>
    <row r="5" spans="2:7" x14ac:dyDescent="0.3">
      <c r="B5" s="25">
        <v>2</v>
      </c>
      <c r="C5" s="28" t="s">
        <v>16</v>
      </c>
      <c r="D5" s="28" t="s">
        <v>16</v>
      </c>
      <c r="E5" s="28" t="s">
        <v>17</v>
      </c>
      <c r="F5" s="28" t="s">
        <v>17</v>
      </c>
      <c r="G5" s="29" t="s">
        <v>17</v>
      </c>
    </row>
    <row r="6" spans="2:7" x14ac:dyDescent="0.3">
      <c r="B6" s="25">
        <f>B5+1</f>
        <v>3</v>
      </c>
      <c r="C6" s="28" t="s">
        <v>18</v>
      </c>
      <c r="D6" s="28" t="s">
        <v>16</v>
      </c>
      <c r="E6" s="28" t="s">
        <v>17</v>
      </c>
      <c r="F6" s="28" t="s">
        <v>17</v>
      </c>
      <c r="G6" s="29" t="s">
        <v>17</v>
      </c>
    </row>
    <row r="7" spans="2:7" x14ac:dyDescent="0.3">
      <c r="B7" s="25">
        <f t="shared" ref="B7:B12" si="0">B6+1</f>
        <v>4</v>
      </c>
      <c r="C7" s="28" t="s">
        <v>18</v>
      </c>
      <c r="D7" s="28" t="s">
        <v>16</v>
      </c>
      <c r="E7" s="28" t="s">
        <v>17</v>
      </c>
      <c r="F7" s="28" t="s">
        <v>17</v>
      </c>
      <c r="G7" s="29" t="s">
        <v>17</v>
      </c>
    </row>
    <row r="8" spans="2:7" x14ac:dyDescent="0.3">
      <c r="B8" s="25">
        <f t="shared" si="0"/>
        <v>5</v>
      </c>
      <c r="C8" s="28" t="s">
        <v>19</v>
      </c>
      <c r="D8" s="28" t="s">
        <v>18</v>
      </c>
      <c r="E8" s="28" t="s">
        <v>16</v>
      </c>
      <c r="F8" s="28" t="s">
        <v>17</v>
      </c>
      <c r="G8" s="29" t="s">
        <v>17</v>
      </c>
    </row>
    <row r="9" spans="2:7" x14ac:dyDescent="0.3">
      <c r="B9" s="25">
        <f t="shared" si="0"/>
        <v>6</v>
      </c>
      <c r="C9" s="28" t="s">
        <v>19</v>
      </c>
      <c r="D9" s="28" t="s">
        <v>18</v>
      </c>
      <c r="E9" s="28" t="s">
        <v>16</v>
      </c>
      <c r="F9" s="28" t="s">
        <v>16</v>
      </c>
      <c r="G9" s="29" t="s">
        <v>17</v>
      </c>
    </row>
    <row r="10" spans="2:7" x14ac:dyDescent="0.3">
      <c r="B10" s="25">
        <f t="shared" si="0"/>
        <v>7</v>
      </c>
      <c r="C10" s="28" t="s">
        <v>19</v>
      </c>
      <c r="D10" s="28" t="s">
        <v>19</v>
      </c>
      <c r="E10" s="28" t="s">
        <v>18</v>
      </c>
      <c r="F10" s="28" t="s">
        <v>16</v>
      </c>
      <c r="G10" s="29" t="s">
        <v>17</v>
      </c>
    </row>
    <row r="11" spans="2:7" x14ac:dyDescent="0.3">
      <c r="B11" s="25">
        <f t="shared" si="0"/>
        <v>8</v>
      </c>
      <c r="C11" s="28" t="s">
        <v>19</v>
      </c>
      <c r="D11" s="28" t="s">
        <v>19</v>
      </c>
      <c r="E11" s="28" t="s">
        <v>18</v>
      </c>
      <c r="F11" s="28" t="s">
        <v>16</v>
      </c>
      <c r="G11" s="29" t="s">
        <v>16</v>
      </c>
    </row>
    <row r="12" spans="2:7" x14ac:dyDescent="0.3">
      <c r="B12" s="25">
        <f t="shared" si="0"/>
        <v>9</v>
      </c>
      <c r="C12" s="28" t="s">
        <v>19</v>
      </c>
      <c r="D12" s="28" t="s">
        <v>19</v>
      </c>
      <c r="E12" s="28" t="s">
        <v>19</v>
      </c>
      <c r="F12" s="28" t="s">
        <v>18</v>
      </c>
      <c r="G12" s="29" t="s">
        <v>16</v>
      </c>
    </row>
    <row r="13" spans="2:7" ht="15" thickBot="1" x14ac:dyDescent="0.35">
      <c r="B13" s="30">
        <v>10</v>
      </c>
      <c r="C13" s="31" t="s">
        <v>19</v>
      </c>
      <c r="D13" s="31" t="s">
        <v>19</v>
      </c>
      <c r="E13" s="31" t="s">
        <v>19</v>
      </c>
      <c r="F13" s="28" t="s">
        <v>18</v>
      </c>
      <c r="G13" s="32" t="s">
        <v>16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66"/>
    <pageSetUpPr fitToPage="1"/>
  </sheetPr>
  <dimension ref="A1:N92"/>
  <sheetViews>
    <sheetView showGridLines="0" zoomScaleNormal="100" workbookViewId="0"/>
  </sheetViews>
  <sheetFormatPr defaultColWidth="9.109375" defaultRowHeight="14.4" x14ac:dyDescent="0.3"/>
  <cols>
    <col min="1" max="1" width="3.5546875" style="33" customWidth="1"/>
    <col min="2" max="2" width="41.33203125" style="33" customWidth="1"/>
    <col min="3" max="3" width="3.5546875" style="33" customWidth="1"/>
    <col min="4" max="4" width="22" style="33" bestFit="1" customWidth="1"/>
    <col min="5" max="5" width="31.5546875" style="33" customWidth="1"/>
    <col min="6" max="6" width="22" style="33" customWidth="1"/>
    <col min="7" max="7" width="31.5546875" style="33" customWidth="1"/>
    <col min="8" max="8" width="2.6640625" style="33" hidden="1" customWidth="1"/>
    <col min="9" max="9" width="22" style="33" hidden="1" customWidth="1"/>
    <col min="10" max="11" width="6.44140625" style="34" hidden="1" customWidth="1"/>
    <col min="12" max="12" width="2.6640625" style="33" customWidth="1"/>
    <col min="13" max="13" width="20.44140625" style="33" bestFit="1" customWidth="1"/>
    <col min="14" max="16384" width="9.109375" style="33"/>
  </cols>
  <sheetData>
    <row r="1" spans="1:14" x14ac:dyDescent="0.3">
      <c r="A1" s="156"/>
      <c r="B1" s="1"/>
      <c r="C1" s="10"/>
      <c r="D1" s="1"/>
      <c r="E1" s="1"/>
      <c r="F1" s="1"/>
      <c r="G1" s="1"/>
    </row>
    <row r="2" spans="1:14" ht="15" customHeight="1" x14ac:dyDescent="0.3">
      <c r="A2" s="4"/>
      <c r="B2" s="35"/>
      <c r="C2" s="4"/>
      <c r="D2" s="164" t="s">
        <v>2</v>
      </c>
      <c r="E2" s="165"/>
      <c r="F2" s="165"/>
      <c r="G2" s="166"/>
    </row>
    <row r="3" spans="1:14" x14ac:dyDescent="0.3">
      <c r="A3" s="4"/>
      <c r="B3" s="7"/>
      <c r="C3" s="4"/>
      <c r="D3" s="36" t="s">
        <v>20</v>
      </c>
      <c r="E3" s="37" t="s">
        <v>21</v>
      </c>
      <c r="F3" s="37" t="s">
        <v>22</v>
      </c>
      <c r="G3" s="38" t="s">
        <v>23</v>
      </c>
      <c r="I3" s="39" t="s">
        <v>2</v>
      </c>
      <c r="J3" s="39" t="s">
        <v>4</v>
      </c>
      <c r="K3" s="39"/>
      <c r="M3" s="164" t="s">
        <v>24</v>
      </c>
      <c r="N3" s="165"/>
    </row>
    <row r="4" spans="1:14" s="43" customFormat="1" ht="31.5" customHeight="1" x14ac:dyDescent="0.3">
      <c r="A4" s="4"/>
      <c r="B4" s="5"/>
      <c r="C4" s="4"/>
      <c r="D4" s="40" t="s">
        <v>25</v>
      </c>
      <c r="E4" s="41" t="s">
        <v>26</v>
      </c>
      <c r="F4" s="42" t="s">
        <v>186</v>
      </c>
      <c r="G4" s="42"/>
      <c r="I4" s="43" t="str">
        <f>IF(ISBLANK(F4),D4,F4)</f>
        <v>Every Year</v>
      </c>
      <c r="J4" s="44">
        <v>2</v>
      </c>
      <c r="K4" s="44"/>
      <c r="M4" s="45" t="s">
        <v>27</v>
      </c>
      <c r="N4" s="46">
        <v>0.2</v>
      </c>
    </row>
    <row r="5" spans="1:14" s="43" customFormat="1" ht="31.5" customHeight="1" x14ac:dyDescent="0.3">
      <c r="A5" s="4"/>
      <c r="B5" s="5"/>
      <c r="C5" s="4"/>
      <c r="D5" s="40" t="s">
        <v>28</v>
      </c>
      <c r="E5" s="41" t="s">
        <v>29</v>
      </c>
      <c r="F5" s="42" t="s">
        <v>185</v>
      </c>
      <c r="G5" s="42"/>
      <c r="I5" s="43" t="str">
        <f>IF(ISBLANK(F5),D5,F5)</f>
        <v>Every Quarter</v>
      </c>
      <c r="J5" s="44">
        <v>4</v>
      </c>
      <c r="K5" s="44"/>
      <c r="M5" s="45" t="s">
        <v>5</v>
      </c>
      <c r="N5" s="46">
        <v>0.2</v>
      </c>
    </row>
    <row r="6" spans="1:14" s="43" customFormat="1" ht="31.5" customHeight="1" x14ac:dyDescent="0.3">
      <c r="A6" s="4"/>
      <c r="B6" s="5"/>
      <c r="C6" s="4"/>
      <c r="D6" s="40" t="s">
        <v>30</v>
      </c>
      <c r="E6" s="41" t="s">
        <v>31</v>
      </c>
      <c r="F6" s="42" t="s">
        <v>184</v>
      </c>
      <c r="G6" s="42"/>
      <c r="I6" s="43" t="str">
        <f>IF(ISBLANK(F6),D6,F6)</f>
        <v>Every Month</v>
      </c>
      <c r="J6" s="44">
        <v>6</v>
      </c>
      <c r="K6" s="44"/>
      <c r="M6" s="45" t="s">
        <v>6</v>
      </c>
      <c r="N6" s="46">
        <v>0.2</v>
      </c>
    </row>
    <row r="7" spans="1:14" s="43" customFormat="1" ht="31.5" customHeight="1" x14ac:dyDescent="0.3">
      <c r="A7" s="4"/>
      <c r="B7" s="5"/>
      <c r="C7" s="4"/>
      <c r="D7" s="40" t="s">
        <v>32</v>
      </c>
      <c r="E7" s="41" t="s">
        <v>33</v>
      </c>
      <c r="F7" s="42" t="s">
        <v>183</v>
      </c>
      <c r="G7" s="42"/>
      <c r="I7" s="43" t="str">
        <f>IF(ISBLANK(F7),D7,F7)</f>
        <v>Every week</v>
      </c>
      <c r="J7" s="44">
        <v>8</v>
      </c>
      <c r="K7" s="44"/>
      <c r="M7" s="45" t="s">
        <v>7</v>
      </c>
      <c r="N7" s="46">
        <v>0.2</v>
      </c>
    </row>
    <row r="8" spans="1:14" s="43" customFormat="1" ht="31.5" customHeight="1" x14ac:dyDescent="0.3">
      <c r="A8" s="5"/>
      <c r="B8" s="1"/>
      <c r="C8" s="5"/>
      <c r="D8" s="40" t="s">
        <v>34</v>
      </c>
      <c r="E8" s="41" t="s">
        <v>35</v>
      </c>
      <c r="F8" s="42" t="s">
        <v>182</v>
      </c>
      <c r="G8" s="42"/>
      <c r="I8" s="43" t="str">
        <f>IF(ISBLANK(F8),D8,F8)</f>
        <v>Multiple time per day</v>
      </c>
      <c r="J8" s="44">
        <v>10</v>
      </c>
      <c r="K8" s="44"/>
      <c r="M8" s="45" t="s">
        <v>8</v>
      </c>
      <c r="N8" s="46">
        <v>0.2</v>
      </c>
    </row>
    <row r="9" spans="1:14" ht="31.5" customHeight="1" x14ac:dyDescent="0.3">
      <c r="A9" s="5"/>
      <c r="B9" s="5"/>
      <c r="C9" s="5"/>
      <c r="D9" s="47"/>
      <c r="E9" s="47"/>
      <c r="F9" s="47"/>
      <c r="G9" s="47"/>
      <c r="M9" s="43"/>
      <c r="N9" s="43"/>
    </row>
    <row r="10" spans="1:14" x14ac:dyDescent="0.3">
      <c r="D10" s="164" t="s">
        <v>5</v>
      </c>
      <c r="E10" s="165"/>
      <c r="F10" s="165"/>
      <c r="G10" s="166"/>
    </row>
    <row r="11" spans="1:14" x14ac:dyDescent="0.3">
      <c r="D11" s="36" t="s">
        <v>20</v>
      </c>
      <c r="E11" s="37" t="s">
        <v>21</v>
      </c>
      <c r="F11" s="37" t="s">
        <v>22</v>
      </c>
      <c r="G11" s="38" t="s">
        <v>23</v>
      </c>
      <c r="I11" s="39" t="s">
        <v>36</v>
      </c>
      <c r="J11" s="39" t="s">
        <v>4</v>
      </c>
      <c r="K11" s="39"/>
    </row>
    <row r="12" spans="1:14" s="43" customFormat="1" ht="31.5" customHeight="1" x14ac:dyDescent="0.3">
      <c r="D12" s="40" t="s">
        <v>37</v>
      </c>
      <c r="E12" s="41" t="s">
        <v>38</v>
      </c>
      <c r="F12" s="42"/>
      <c r="G12" s="42"/>
      <c r="I12" s="43" t="str">
        <f>IF(ISBLANK(F12),D12,F12)</f>
        <v>Long-term</v>
      </c>
      <c r="J12" s="44">
        <v>2</v>
      </c>
      <c r="K12" s="44"/>
      <c r="M12" s="33"/>
      <c r="N12" s="33"/>
    </row>
    <row r="13" spans="1:14" s="43" customFormat="1" ht="31.5" customHeight="1" x14ac:dyDescent="0.3">
      <c r="D13" s="40" t="s">
        <v>39</v>
      </c>
      <c r="E13" s="41" t="s">
        <v>40</v>
      </c>
      <c r="F13" s="42"/>
      <c r="G13" s="42"/>
      <c r="I13" s="43" t="str">
        <f>IF(ISBLANK(F13),D13,F13)</f>
        <v>Short-term</v>
      </c>
      <c r="J13" s="44">
        <v>5</v>
      </c>
      <c r="K13" s="44"/>
    </row>
    <row r="14" spans="1:14" s="43" customFormat="1" ht="31.5" customHeight="1" x14ac:dyDescent="0.3">
      <c r="D14" s="40" t="s">
        <v>41</v>
      </c>
      <c r="E14" s="41" t="s">
        <v>42</v>
      </c>
      <c r="F14" s="42"/>
      <c r="G14" s="42"/>
      <c r="I14" s="43" t="str">
        <f>IF(ISBLANK(F14),D14,F14)</f>
        <v>Immediate</v>
      </c>
      <c r="J14" s="44">
        <v>10</v>
      </c>
      <c r="K14" s="44"/>
    </row>
    <row r="15" spans="1:14" ht="31.5" customHeight="1" x14ac:dyDescent="0.3">
      <c r="D15" s="43"/>
      <c r="E15" s="43"/>
      <c r="F15" s="43"/>
      <c r="G15" s="43"/>
      <c r="M15" s="43"/>
      <c r="N15" s="43"/>
    </row>
    <row r="16" spans="1:14" x14ac:dyDescent="0.3">
      <c r="D16" s="164" t="s">
        <v>6</v>
      </c>
      <c r="E16" s="165"/>
      <c r="F16" s="165"/>
      <c r="G16" s="166"/>
    </row>
    <row r="17" spans="4:14" x14ac:dyDescent="0.3">
      <c r="D17" s="36" t="s">
        <v>20</v>
      </c>
      <c r="E17" s="37" t="s">
        <v>21</v>
      </c>
      <c r="F17" s="37" t="s">
        <v>22</v>
      </c>
      <c r="G17" s="38" t="s">
        <v>23</v>
      </c>
      <c r="I17" s="39" t="s">
        <v>6</v>
      </c>
      <c r="J17" s="39" t="s">
        <v>4</v>
      </c>
      <c r="K17" s="39"/>
    </row>
    <row r="18" spans="4:14" s="43" customFormat="1" ht="31.5" customHeight="1" x14ac:dyDescent="0.3">
      <c r="D18" s="40" t="s">
        <v>43</v>
      </c>
      <c r="E18" s="48" t="s">
        <v>44</v>
      </c>
      <c r="F18" s="49"/>
      <c r="G18" s="42" t="s">
        <v>188</v>
      </c>
      <c r="I18" s="43" t="str">
        <f>IF(ISBLANK(F18),D18,F18)</f>
        <v>Damaging</v>
      </c>
      <c r="J18" s="50">
        <v>10</v>
      </c>
      <c r="K18" s="50"/>
      <c r="M18" s="33"/>
      <c r="N18" s="33"/>
    </row>
    <row r="19" spans="4:14" s="43" customFormat="1" ht="31.5" customHeight="1" x14ac:dyDescent="0.3">
      <c r="D19" s="40" t="s">
        <v>45</v>
      </c>
      <c r="E19" s="41" t="s">
        <v>46</v>
      </c>
      <c r="F19" s="49" t="s">
        <v>191</v>
      </c>
      <c r="G19" s="42"/>
      <c r="I19" s="43" t="str">
        <f>IF(ISBLANK(F19),D19,F19)</f>
        <v>Up to $100,000</v>
      </c>
      <c r="J19" s="50">
        <v>8</v>
      </c>
      <c r="K19" s="50"/>
    </row>
    <row r="20" spans="4:14" s="43" customFormat="1" ht="31.5" customHeight="1" x14ac:dyDescent="0.3">
      <c r="D20" s="40" t="s">
        <v>47</v>
      </c>
      <c r="E20" s="41" t="s">
        <v>48</v>
      </c>
      <c r="F20" s="49" t="s">
        <v>190</v>
      </c>
      <c r="G20" s="42"/>
      <c r="I20" s="43" t="str">
        <f>IF(ISBLANK(F20),D20,F20)</f>
        <v>Up to $50,000</v>
      </c>
      <c r="J20" s="50">
        <v>6</v>
      </c>
      <c r="K20" s="50"/>
    </row>
    <row r="21" spans="4:14" s="43" customFormat="1" ht="31.5" customHeight="1" x14ac:dyDescent="0.3">
      <c r="D21" s="40" t="s">
        <v>49</v>
      </c>
      <c r="E21" s="41" t="s">
        <v>50</v>
      </c>
      <c r="F21" s="49" t="s">
        <v>189</v>
      </c>
      <c r="G21" s="42"/>
      <c r="I21" s="43" t="str">
        <f>IF(ISBLANK(F21),D21,F21)</f>
        <v>up to $10,000</v>
      </c>
      <c r="J21" s="50">
        <v>4</v>
      </c>
      <c r="K21" s="50"/>
    </row>
    <row r="22" spans="4:14" s="43" customFormat="1" ht="31.5" customHeight="1" x14ac:dyDescent="0.3">
      <c r="D22" s="40" t="s">
        <v>51</v>
      </c>
      <c r="E22" s="41" t="s">
        <v>52</v>
      </c>
      <c r="F22" s="42" t="s">
        <v>187</v>
      </c>
      <c r="G22" s="42"/>
      <c r="I22" s="43" t="str">
        <f>IF(ISBLANK(F22),D22,F22)</f>
        <v>Up to $1,000</v>
      </c>
      <c r="J22" s="50">
        <v>2</v>
      </c>
      <c r="K22" s="50"/>
    </row>
    <row r="23" spans="4:14" ht="31.5" customHeight="1" x14ac:dyDescent="0.3">
      <c r="D23" s="43"/>
      <c r="E23" s="43"/>
      <c r="F23" s="43"/>
      <c r="G23" s="43"/>
      <c r="J23" s="51"/>
      <c r="K23" s="51"/>
      <c r="M23" s="43"/>
      <c r="N23" s="43"/>
    </row>
    <row r="24" spans="4:14" x14ac:dyDescent="0.3">
      <c r="D24" s="164" t="s">
        <v>7</v>
      </c>
      <c r="E24" s="165"/>
      <c r="F24" s="165"/>
      <c r="G24" s="166"/>
      <c r="I24" s="52"/>
      <c r="J24" s="39"/>
      <c r="K24" s="39"/>
    </row>
    <row r="25" spans="4:14" x14ac:dyDescent="0.3">
      <c r="D25" s="36" t="s">
        <v>20</v>
      </c>
      <c r="E25" s="37" t="s">
        <v>21</v>
      </c>
      <c r="F25" s="37" t="s">
        <v>22</v>
      </c>
      <c r="G25" s="38" t="s">
        <v>23</v>
      </c>
      <c r="I25" s="39" t="s">
        <v>7</v>
      </c>
      <c r="J25" s="39" t="s">
        <v>4</v>
      </c>
      <c r="K25" s="39"/>
    </row>
    <row r="26" spans="4:14" s="43" customFormat="1" ht="31.5" customHeight="1" x14ac:dyDescent="0.3">
      <c r="D26" s="53" t="s">
        <v>53</v>
      </c>
      <c r="E26" s="48" t="s">
        <v>54</v>
      </c>
      <c r="F26" s="49" t="s">
        <v>195</v>
      </c>
      <c r="G26" s="42"/>
      <c r="I26" s="43" t="str">
        <f>IF(ISBLANK(F26),D26,F26)</f>
        <v>COVID hospitalization</v>
      </c>
      <c r="J26" s="50">
        <v>10</v>
      </c>
      <c r="K26" s="50"/>
      <c r="M26" s="33"/>
      <c r="N26" s="33"/>
    </row>
    <row r="27" spans="4:14" s="43" customFormat="1" ht="31.5" customHeight="1" x14ac:dyDescent="0.3">
      <c r="D27" s="53" t="s">
        <v>55</v>
      </c>
      <c r="E27" s="48" t="s">
        <v>56</v>
      </c>
      <c r="F27" s="49" t="s">
        <v>194</v>
      </c>
      <c r="G27" s="42"/>
      <c r="I27" s="43" t="str">
        <f>IF(ISBLANK(F27),D27,F27)</f>
        <v>COVID - isolation</v>
      </c>
      <c r="J27" s="50">
        <v>8</v>
      </c>
      <c r="K27" s="50"/>
    </row>
    <row r="28" spans="4:14" s="43" customFormat="1" ht="31.5" customHeight="1" x14ac:dyDescent="0.3">
      <c r="D28" s="53" t="s">
        <v>13</v>
      </c>
      <c r="E28" s="41" t="s">
        <v>57</v>
      </c>
      <c r="F28" s="49" t="s">
        <v>193</v>
      </c>
      <c r="G28" s="42"/>
      <c r="I28" s="43" t="str">
        <f>IF(ISBLANK(F28),D28,F28)</f>
        <v>Non-COVID illness</v>
      </c>
      <c r="J28" s="50">
        <v>6</v>
      </c>
      <c r="K28" s="50"/>
    </row>
    <row r="29" spans="4:14" s="43" customFormat="1" ht="31.5" customHeight="1" x14ac:dyDescent="0.3">
      <c r="D29" s="40" t="s">
        <v>12</v>
      </c>
      <c r="E29" s="41" t="s">
        <v>58</v>
      </c>
      <c r="F29" s="49" t="s">
        <v>192</v>
      </c>
      <c r="G29" s="42"/>
      <c r="I29" s="43" t="str">
        <f>IF(ISBLANK(F29),D29,F29)</f>
        <v>Testing</v>
      </c>
      <c r="J29" s="50">
        <v>4</v>
      </c>
      <c r="K29" s="50"/>
    </row>
    <row r="30" spans="4:14" s="43" customFormat="1" ht="31.5" customHeight="1" x14ac:dyDescent="0.3">
      <c r="D30" s="53" t="s">
        <v>11</v>
      </c>
      <c r="E30" s="54" t="s">
        <v>59</v>
      </c>
      <c r="F30" s="49"/>
      <c r="G30" s="42"/>
      <c r="I30" s="43" t="str">
        <f>IF(ISBLANK(F30),D30,F30)</f>
        <v>None</v>
      </c>
      <c r="J30" s="50">
        <v>2</v>
      </c>
      <c r="K30" s="50"/>
    </row>
    <row r="31" spans="4:14" ht="31.5" customHeight="1" x14ac:dyDescent="0.3">
      <c r="D31" s="43"/>
      <c r="E31" s="43"/>
      <c r="F31" s="43"/>
      <c r="G31" s="43"/>
      <c r="I31" s="55"/>
      <c r="J31" s="51"/>
      <c r="K31" s="51"/>
      <c r="M31" s="43"/>
      <c r="N31" s="43"/>
    </row>
    <row r="32" spans="4:14" x14ac:dyDescent="0.3">
      <c r="D32" s="164" t="s">
        <v>8</v>
      </c>
      <c r="E32" s="165"/>
      <c r="F32" s="165"/>
      <c r="G32" s="166"/>
      <c r="I32" s="52"/>
      <c r="J32" s="39"/>
      <c r="K32" s="39"/>
    </row>
    <row r="33" spans="4:14" x14ac:dyDescent="0.3">
      <c r="D33" s="36" t="s">
        <v>20</v>
      </c>
      <c r="E33" s="37" t="s">
        <v>21</v>
      </c>
      <c r="F33" s="37" t="s">
        <v>22</v>
      </c>
      <c r="G33" s="38" t="s">
        <v>23</v>
      </c>
      <c r="I33" s="39" t="s">
        <v>8</v>
      </c>
      <c r="J33" s="39" t="s">
        <v>4</v>
      </c>
      <c r="K33" s="39"/>
    </row>
    <row r="34" spans="4:14" s="43" customFormat="1" ht="31.5" customHeight="1" x14ac:dyDescent="0.3">
      <c r="D34" s="40" t="s">
        <v>14</v>
      </c>
      <c r="E34" s="48" t="s">
        <v>60</v>
      </c>
      <c r="F34" s="49"/>
      <c r="G34" s="42"/>
      <c r="I34" s="43" t="str">
        <f>IF(ISBLANK(F34),D34,F34)</f>
        <v>Significant</v>
      </c>
      <c r="J34" s="50">
        <v>10</v>
      </c>
      <c r="K34" s="50"/>
      <c r="M34" s="33"/>
      <c r="N34" s="33"/>
    </row>
    <row r="35" spans="4:14" s="43" customFormat="1" ht="31.5" customHeight="1" x14ac:dyDescent="0.3">
      <c r="D35" s="53" t="s">
        <v>13</v>
      </c>
      <c r="E35" s="48" t="s">
        <v>61</v>
      </c>
      <c r="F35" s="49"/>
      <c r="G35" s="42"/>
      <c r="I35" s="43" t="str">
        <f>IF(ISBLANK(F35),D35,F35)</f>
        <v>Moderate</v>
      </c>
      <c r="J35" s="50">
        <v>7.33</v>
      </c>
      <c r="K35" s="50"/>
    </row>
    <row r="36" spans="4:14" s="43" customFormat="1" ht="31.5" customHeight="1" x14ac:dyDescent="0.3">
      <c r="D36" s="40" t="s">
        <v>12</v>
      </c>
      <c r="E36" s="48" t="s">
        <v>62</v>
      </c>
      <c r="F36" s="49"/>
      <c r="G36" s="42"/>
      <c r="I36" s="43" t="str">
        <f>IF(ISBLANK(F36),D36,F36)</f>
        <v>Minor</v>
      </c>
      <c r="J36" s="50">
        <v>4.66</v>
      </c>
      <c r="K36" s="50"/>
    </row>
    <row r="37" spans="4:14" s="43" customFormat="1" ht="31.5" customHeight="1" x14ac:dyDescent="0.3">
      <c r="D37" s="53" t="s">
        <v>11</v>
      </c>
      <c r="E37" s="56" t="s">
        <v>59</v>
      </c>
      <c r="F37" s="49"/>
      <c r="G37" s="42"/>
      <c r="I37" s="43" t="str">
        <f>IF(ISBLANK(F37),D37,F37)</f>
        <v>None</v>
      </c>
      <c r="J37" s="50">
        <v>2</v>
      </c>
      <c r="K37" s="50"/>
    </row>
    <row r="38" spans="4:14" x14ac:dyDescent="0.3">
      <c r="I38" s="55"/>
      <c r="J38" s="51"/>
      <c r="K38" s="51"/>
      <c r="M38" s="43"/>
      <c r="N38" s="43"/>
    </row>
    <row r="40" spans="4:14" x14ac:dyDescent="0.3">
      <c r="D40" s="157" t="s">
        <v>181</v>
      </c>
      <c r="I40" s="39" t="s">
        <v>63</v>
      </c>
      <c r="J40" s="39" t="s">
        <v>4</v>
      </c>
      <c r="K40" s="39"/>
    </row>
    <row r="41" spans="4:14" s="43" customFormat="1" x14ac:dyDescent="0.3">
      <c r="D41" s="158" t="s">
        <v>168</v>
      </c>
      <c r="E41" s="33"/>
      <c r="F41" s="33"/>
      <c r="G41" s="33"/>
      <c r="I41" s="57" t="s">
        <v>64</v>
      </c>
      <c r="J41" s="58">
        <v>0.95</v>
      </c>
      <c r="K41" s="43">
        <v>5</v>
      </c>
      <c r="M41" s="33"/>
      <c r="N41" s="33"/>
    </row>
    <row r="42" spans="4:14" s="43" customFormat="1" x14ac:dyDescent="0.3">
      <c r="D42" s="158" t="s">
        <v>169</v>
      </c>
      <c r="E42" s="33"/>
      <c r="F42" s="33"/>
      <c r="G42" s="33"/>
      <c r="I42" s="57" t="s">
        <v>14</v>
      </c>
      <c r="J42" s="58">
        <v>0.75</v>
      </c>
      <c r="K42" s="43">
        <v>4</v>
      </c>
    </row>
    <row r="43" spans="4:14" s="43" customFormat="1" x14ac:dyDescent="0.3">
      <c r="D43" s="158" t="s">
        <v>170</v>
      </c>
      <c r="E43" s="33"/>
      <c r="F43" s="33"/>
      <c r="G43" s="33"/>
      <c r="I43" s="57" t="s">
        <v>13</v>
      </c>
      <c r="J43" s="58">
        <v>0.5</v>
      </c>
      <c r="K43" s="43">
        <v>3</v>
      </c>
    </row>
    <row r="44" spans="4:14" s="43" customFormat="1" x14ac:dyDescent="0.3">
      <c r="D44" s="158" t="s">
        <v>146</v>
      </c>
      <c r="E44" s="33"/>
      <c r="F44" s="33"/>
      <c r="G44" s="33"/>
      <c r="I44" s="57" t="s">
        <v>12</v>
      </c>
      <c r="J44" s="58">
        <v>0.25</v>
      </c>
      <c r="K44" s="43">
        <v>2</v>
      </c>
    </row>
    <row r="45" spans="4:14" s="43" customFormat="1" x14ac:dyDescent="0.3">
      <c r="D45" s="158" t="s">
        <v>172</v>
      </c>
      <c r="E45" s="33"/>
      <c r="F45" s="33"/>
      <c r="G45" s="33"/>
      <c r="I45" s="57" t="s">
        <v>11</v>
      </c>
      <c r="J45" s="58">
        <v>0</v>
      </c>
      <c r="K45" s="43">
        <v>1</v>
      </c>
    </row>
    <row r="46" spans="4:14" s="43" customFormat="1" x14ac:dyDescent="0.3">
      <c r="D46" s="158" t="s">
        <v>171</v>
      </c>
      <c r="E46" s="33"/>
      <c r="F46" s="33"/>
      <c r="G46" s="33"/>
      <c r="I46" s="43" t="s">
        <v>65</v>
      </c>
      <c r="J46" s="44">
        <v>0</v>
      </c>
      <c r="K46" s="43">
        <v>1</v>
      </c>
    </row>
    <row r="47" spans="4:14" s="43" customFormat="1" x14ac:dyDescent="0.3">
      <c r="D47" s="158" t="s">
        <v>161</v>
      </c>
      <c r="E47" s="33"/>
      <c r="F47" s="33"/>
      <c r="G47" s="33"/>
      <c r="I47" s="33"/>
      <c r="J47" s="34"/>
      <c r="K47" s="34"/>
    </row>
    <row r="48" spans="4:14" s="43" customFormat="1" x14ac:dyDescent="0.3">
      <c r="D48" s="158" t="s">
        <v>151</v>
      </c>
      <c r="E48" s="33"/>
      <c r="F48" s="33"/>
      <c r="G48" s="33"/>
      <c r="I48" s="33"/>
      <c r="J48" s="34"/>
      <c r="K48" s="34"/>
    </row>
    <row r="49" spans="4:9" x14ac:dyDescent="0.3">
      <c r="D49" s="158" t="s">
        <v>173</v>
      </c>
      <c r="I49" s="33" t="s">
        <v>2</v>
      </c>
    </row>
    <row r="50" spans="4:9" x14ac:dyDescent="0.3">
      <c r="D50" s="158" t="s">
        <v>145</v>
      </c>
      <c r="I50" s="33" t="s">
        <v>36</v>
      </c>
    </row>
    <row r="51" spans="4:9" x14ac:dyDescent="0.3">
      <c r="D51" s="158" t="s">
        <v>156</v>
      </c>
      <c r="I51" s="33" t="s">
        <v>6</v>
      </c>
    </row>
    <row r="52" spans="4:9" x14ac:dyDescent="0.3">
      <c r="D52" s="158" t="s">
        <v>147</v>
      </c>
      <c r="I52" s="33" t="s">
        <v>7</v>
      </c>
    </row>
    <row r="53" spans="4:9" x14ac:dyDescent="0.3">
      <c r="D53" s="158" t="s">
        <v>154</v>
      </c>
      <c r="I53" s="33" t="s">
        <v>8</v>
      </c>
    </row>
    <row r="54" spans="4:9" x14ac:dyDescent="0.3">
      <c r="D54" s="158" t="s">
        <v>155</v>
      </c>
      <c r="I54" s="33" t="s">
        <v>66</v>
      </c>
    </row>
    <row r="55" spans="4:9" x14ac:dyDescent="0.3">
      <c r="D55" s="158" t="s">
        <v>149</v>
      </c>
      <c r="I55" s="33" t="s">
        <v>67</v>
      </c>
    </row>
    <row r="56" spans="4:9" x14ac:dyDescent="0.3">
      <c r="D56" s="158" t="s">
        <v>159</v>
      </c>
      <c r="I56" s="33" t="s">
        <v>68</v>
      </c>
    </row>
    <row r="57" spans="4:9" x14ac:dyDescent="0.3">
      <c r="D57" s="158" t="s">
        <v>160</v>
      </c>
      <c r="I57" s="33" t="s">
        <v>69</v>
      </c>
    </row>
    <row r="58" spans="4:9" x14ac:dyDescent="0.3">
      <c r="D58" s="158" t="s">
        <v>174</v>
      </c>
      <c r="I58" s="33" t="s">
        <v>70</v>
      </c>
    </row>
    <row r="59" spans="4:9" x14ac:dyDescent="0.3">
      <c r="D59" s="158" t="s">
        <v>165</v>
      </c>
      <c r="I59" s="33" t="s">
        <v>71</v>
      </c>
    </row>
    <row r="60" spans="4:9" x14ac:dyDescent="0.3">
      <c r="D60" s="158" t="s">
        <v>153</v>
      </c>
      <c r="I60" s="33" t="s">
        <v>72</v>
      </c>
    </row>
    <row r="61" spans="4:9" x14ac:dyDescent="0.3">
      <c r="D61" s="158" t="s">
        <v>157</v>
      </c>
      <c r="I61" s="33" t="s">
        <v>73</v>
      </c>
    </row>
    <row r="62" spans="4:9" x14ac:dyDescent="0.3">
      <c r="D62" s="158" t="s">
        <v>162</v>
      </c>
      <c r="I62" s="33" t="s">
        <v>74</v>
      </c>
    </row>
    <row r="63" spans="4:9" x14ac:dyDescent="0.3">
      <c r="D63" s="158" t="s">
        <v>167</v>
      </c>
      <c r="I63" s="33" t="s">
        <v>75</v>
      </c>
    </row>
    <row r="64" spans="4:9" x14ac:dyDescent="0.3">
      <c r="D64" s="158" t="s">
        <v>150</v>
      </c>
      <c r="I64" s="33" t="s">
        <v>76</v>
      </c>
    </row>
    <row r="65" spans="4:4" x14ac:dyDescent="0.3">
      <c r="D65" s="158" t="s">
        <v>166</v>
      </c>
    </row>
    <row r="66" spans="4:4" x14ac:dyDescent="0.3">
      <c r="D66" s="158" t="s">
        <v>148</v>
      </c>
    </row>
    <row r="67" spans="4:4" x14ac:dyDescent="0.3">
      <c r="D67" s="158" t="s">
        <v>175</v>
      </c>
    </row>
    <row r="68" spans="4:4" x14ac:dyDescent="0.3">
      <c r="D68" s="158" t="s">
        <v>152</v>
      </c>
    </row>
    <row r="69" spans="4:4" x14ac:dyDescent="0.3">
      <c r="D69" s="158" t="s">
        <v>176</v>
      </c>
    </row>
    <row r="70" spans="4:4" x14ac:dyDescent="0.3">
      <c r="D70" s="158" t="s">
        <v>164</v>
      </c>
    </row>
    <row r="71" spans="4:4" x14ac:dyDescent="0.3">
      <c r="D71" s="158" t="s">
        <v>163</v>
      </c>
    </row>
    <row r="72" spans="4:4" x14ac:dyDescent="0.3">
      <c r="D72" s="158" t="s">
        <v>177</v>
      </c>
    </row>
    <row r="73" spans="4:4" x14ac:dyDescent="0.3">
      <c r="D73" s="158" t="s">
        <v>158</v>
      </c>
    </row>
    <row r="74" spans="4:4" x14ac:dyDescent="0.3">
      <c r="D74"/>
    </row>
    <row r="75" spans="4:4" x14ac:dyDescent="0.3">
      <c r="D75"/>
    </row>
    <row r="76" spans="4:4" x14ac:dyDescent="0.3">
      <c r="D76"/>
    </row>
    <row r="77" spans="4:4" x14ac:dyDescent="0.3">
      <c r="D77"/>
    </row>
    <row r="78" spans="4:4" x14ac:dyDescent="0.3">
      <c r="D78"/>
    </row>
    <row r="79" spans="4:4" x14ac:dyDescent="0.3">
      <c r="D79"/>
    </row>
    <row r="80" spans="4:4" x14ac:dyDescent="0.3">
      <c r="D80"/>
    </row>
    <row r="81" spans="4:4" x14ac:dyDescent="0.3">
      <c r="D81"/>
    </row>
    <row r="82" spans="4:4" x14ac:dyDescent="0.3">
      <c r="D82"/>
    </row>
    <row r="83" spans="4:4" x14ac:dyDescent="0.3">
      <c r="D83"/>
    </row>
    <row r="84" spans="4:4" x14ac:dyDescent="0.3">
      <c r="D84"/>
    </row>
    <row r="85" spans="4:4" x14ac:dyDescent="0.3">
      <c r="D85"/>
    </row>
    <row r="86" spans="4:4" x14ac:dyDescent="0.3">
      <c r="D86"/>
    </row>
    <row r="87" spans="4:4" x14ac:dyDescent="0.3">
      <c r="D87"/>
    </row>
    <row r="88" spans="4:4" x14ac:dyDescent="0.3">
      <c r="D88"/>
    </row>
    <row r="89" spans="4:4" x14ac:dyDescent="0.3">
      <c r="D89"/>
    </row>
    <row r="90" spans="4:4" x14ac:dyDescent="0.3">
      <c r="D90"/>
    </row>
    <row r="91" spans="4:4" x14ac:dyDescent="0.3">
      <c r="D91"/>
    </row>
    <row r="92" spans="4:4" x14ac:dyDescent="0.3">
      <c r="D92"/>
    </row>
  </sheetData>
  <sheetProtection formatCells="0" formatColumns="0" formatRows="0"/>
  <sortState ref="D41:D73">
    <sortCondition ref="D41"/>
  </sortState>
  <mergeCells count="6">
    <mergeCell ref="D32:G32"/>
    <mergeCell ref="D2:G2"/>
    <mergeCell ref="M3:N3"/>
    <mergeCell ref="D10:G10"/>
    <mergeCell ref="D16:G16"/>
    <mergeCell ref="D24:G24"/>
  </mergeCells>
  <pageMargins left="0.7" right="0.7" top="0.75" bottom="0.75" header="0.3" footer="0.3"/>
  <pageSetup scale="4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1"/>
  <sheetViews>
    <sheetView showGridLines="0" showRowColHeaders="0" tabSelected="1" zoomScaleNormal="100" zoomScaleSheetLayoutView="100" workbookViewId="0"/>
  </sheetViews>
  <sheetFormatPr defaultColWidth="9.109375" defaultRowHeight="14.4" x14ac:dyDescent="0.3"/>
  <cols>
    <col min="1" max="1" width="3.5546875" style="4" customWidth="1"/>
    <col min="2" max="2" width="37.109375" style="4" bestFit="1" customWidth="1"/>
    <col min="3" max="3" width="2.6640625" style="4" customWidth="1"/>
    <col min="4" max="4" width="33.88671875" style="4" bestFit="1" customWidth="1"/>
    <col min="5" max="5" width="33.88671875" style="4" customWidth="1"/>
    <col min="6" max="6" width="17.33203125" style="4" customWidth="1"/>
    <col min="7" max="16" width="19.33203125" style="15" customWidth="1"/>
    <col min="17" max="42" width="14" style="1" hidden="1" customWidth="1"/>
    <col min="43" max="43" width="9.109375" style="1" hidden="1" customWidth="1"/>
    <col min="44" max="16384" width="9.109375" style="4"/>
  </cols>
  <sheetData>
    <row r="1" spans="2:43" ht="15" thickBot="1" x14ac:dyDescent="0.35"/>
    <row r="2" spans="2:43" ht="18.75" customHeight="1" x14ac:dyDescent="0.3">
      <c r="B2" s="2"/>
      <c r="C2" s="1"/>
      <c r="D2" s="59"/>
      <c r="E2" s="59"/>
      <c r="F2" s="60"/>
      <c r="G2" s="167" t="s">
        <v>27</v>
      </c>
      <c r="H2" s="168"/>
      <c r="I2" s="167" t="s">
        <v>5</v>
      </c>
      <c r="J2" s="168"/>
      <c r="K2" s="167" t="s">
        <v>6</v>
      </c>
      <c r="L2" s="168"/>
      <c r="M2" s="167" t="s">
        <v>7</v>
      </c>
      <c r="N2" s="168"/>
      <c r="O2" s="167" t="s">
        <v>8</v>
      </c>
      <c r="P2" s="168"/>
      <c r="Q2" s="61"/>
      <c r="R2" s="61"/>
      <c r="S2" s="61"/>
      <c r="T2" s="61"/>
      <c r="U2" s="61"/>
      <c r="V2" s="62"/>
      <c r="W2" s="63"/>
      <c r="X2" s="63"/>
      <c r="Y2" s="63"/>
      <c r="AA2" s="64"/>
      <c r="AB2" s="64"/>
      <c r="AC2" s="64"/>
      <c r="AD2" s="64"/>
      <c r="AE2" s="64"/>
      <c r="AF2" s="64"/>
      <c r="AG2" s="64"/>
      <c r="AH2" s="62"/>
      <c r="AI2" s="63"/>
      <c r="AJ2" s="63"/>
      <c r="AK2" s="63"/>
      <c r="AM2" s="62"/>
      <c r="AN2" s="63"/>
      <c r="AO2" s="63"/>
      <c r="AP2" s="63"/>
    </row>
    <row r="3" spans="2:43" ht="15" thickBot="1" x14ac:dyDescent="0.35">
      <c r="B3" s="169"/>
      <c r="C3" s="5"/>
      <c r="D3" s="65" t="s">
        <v>0</v>
      </c>
      <c r="E3" s="65" t="s">
        <v>1</v>
      </c>
      <c r="F3" s="66" t="s">
        <v>77</v>
      </c>
      <c r="G3" s="67" t="s">
        <v>78</v>
      </c>
      <c r="H3" s="68" t="s">
        <v>63</v>
      </c>
      <c r="I3" s="67" t="s">
        <v>78</v>
      </c>
      <c r="J3" s="68" t="s">
        <v>63</v>
      </c>
      <c r="K3" s="67" t="s">
        <v>78</v>
      </c>
      <c r="L3" s="68" t="s">
        <v>63</v>
      </c>
      <c r="M3" s="67" t="s">
        <v>78</v>
      </c>
      <c r="N3" s="68" t="s">
        <v>63</v>
      </c>
      <c r="O3" s="67" t="s">
        <v>78</v>
      </c>
      <c r="P3" s="68" t="s">
        <v>63</v>
      </c>
      <c r="Q3" s="69" t="s">
        <v>79</v>
      </c>
      <c r="R3" s="69" t="s">
        <v>80</v>
      </c>
      <c r="S3" s="69" t="s">
        <v>81</v>
      </c>
      <c r="T3" s="69" t="s">
        <v>82</v>
      </c>
      <c r="U3" s="69" t="s">
        <v>83</v>
      </c>
      <c r="V3" s="70" t="s">
        <v>84</v>
      </c>
      <c r="W3" s="70" t="s">
        <v>85</v>
      </c>
      <c r="X3" s="70" t="s">
        <v>86</v>
      </c>
      <c r="Y3" s="70" t="s">
        <v>87</v>
      </c>
      <c r="Z3" s="71" t="s">
        <v>88</v>
      </c>
      <c r="AA3" s="72" t="s">
        <v>89</v>
      </c>
      <c r="AB3" s="72" t="s">
        <v>90</v>
      </c>
      <c r="AC3" s="72" t="s">
        <v>91</v>
      </c>
      <c r="AD3" s="72" t="s">
        <v>92</v>
      </c>
      <c r="AE3" s="72" t="s">
        <v>93</v>
      </c>
      <c r="AF3" s="72" t="s">
        <v>94</v>
      </c>
      <c r="AG3" s="72" t="s">
        <v>95</v>
      </c>
      <c r="AH3" s="70" t="s">
        <v>84</v>
      </c>
      <c r="AI3" s="70" t="s">
        <v>85</v>
      </c>
      <c r="AJ3" s="70" t="s">
        <v>86</v>
      </c>
      <c r="AK3" s="70" t="s">
        <v>87</v>
      </c>
      <c r="AL3" s="71" t="s">
        <v>88</v>
      </c>
      <c r="AM3" s="70" t="s">
        <v>96</v>
      </c>
      <c r="AN3" s="70" t="s">
        <v>97</v>
      </c>
      <c r="AO3" s="70" t="s">
        <v>98</v>
      </c>
      <c r="AP3" s="70" t="s">
        <v>99</v>
      </c>
      <c r="AQ3" s="71" t="s">
        <v>100</v>
      </c>
    </row>
    <row r="4" spans="2:43" ht="29.4" thickBot="1" x14ac:dyDescent="0.35">
      <c r="B4" s="170"/>
      <c r="C4" s="7"/>
      <c r="D4" s="73" t="str">
        <f>IF('Step 1 - Risk Events'!$D3="","",'Step 1 - Risk Events'!$D3)</f>
        <v>High density of people in housing</v>
      </c>
      <c r="E4" s="74" t="str">
        <f>IF('Step 1 - Risk Events'!$H3="","",'Step 1 - Risk Events'!$H3)</f>
        <v>Housing – shared space closed, Rely on sanitization, Training</v>
      </c>
      <c r="F4" s="75" t="str">
        <f>IF($D4="","",IF($D4="","",IF($AM4="","Step 2 Incomplete",IF($AN4="","Step 3 Incomplete",IF($AO4="","Step 4 Incomplete",IF($AP4="","Step 5 Incomplete",IF($AQ4="","Step 6 Incomplete",INDEX(Scoring!$C$5:$G$13,MATCH(AF4,Scoring!$B$5:$B$13,0),MATCH(AG4,Scoring!$C$4:$G$4,0)))))))))</f>
        <v>Potentially poorly controlled</v>
      </c>
      <c r="G4" s="160" t="str">
        <f>IF('Step 2 - Event Likelihood'!$F3="","",'Step 2 - Event Likelihood'!$F3)</f>
        <v>Multiple time per day</v>
      </c>
      <c r="H4" s="77" t="str">
        <f>IF('Step 2 - Event Likelihood'!$G3="","",'Step 2 - Event Likelihood'!$G3)</f>
        <v>Moderate</v>
      </c>
      <c r="I4" s="76" t="str">
        <f>IF('Step 3 - Time to Impact'!$F3="","",'Step 3 - Time to Impact'!$F3)</f>
        <v>Immediate</v>
      </c>
      <c r="J4" s="77" t="str">
        <f>IF('Step 3 - Time to Impact'!$G3="","",'Step 3 - Time to Impact'!$G3)</f>
        <v>Moderate</v>
      </c>
      <c r="K4" s="76" t="str">
        <f>IF('Step 4 - Financial Severity'!$F3="","",'Step 4 - Financial Severity'!$F3)</f>
        <v>up to $10,000</v>
      </c>
      <c r="L4" s="77" t="str">
        <f>IF('Step 4 - Financial Severity'!$G3="","",'Step 4 - Financial Severity'!$G3)</f>
        <v>Moderate</v>
      </c>
      <c r="M4" s="76" t="str">
        <f>IF('Step 5 - Injury Severity'!$F3="","",'Step 5 - Injury Severity'!$F3)</f>
        <v>COVID - isolation</v>
      </c>
      <c r="N4" s="77" t="str">
        <f>IF('Step 5 - Injury Severity'!$G3="","",'Step 5 - Injury Severity'!$G3)</f>
        <v>Moderate</v>
      </c>
      <c r="O4" s="76" t="str">
        <f>IF('Step 6 - Reputational Severity'!$F3="","",'Step 6 - Reputational Severity'!$F3)</f>
        <v>Significant</v>
      </c>
      <c r="P4" s="77" t="str">
        <f>IF('Step 6 - Reputational Severity'!$G3="","",'Step 6 - Reputational Severity'!$G3)</f>
        <v>Moderate</v>
      </c>
      <c r="Q4" s="78">
        <f>IF('Step 2 - Event Likelihood'!$H3="","",'Step 2 - Event Likelihood'!$H3)</f>
        <v>10</v>
      </c>
      <c r="R4" s="78">
        <f>IF('Step 3 - Time to Impact'!$H3="","",'Step 3 - Time to Impact'!$H3)</f>
        <v>10</v>
      </c>
      <c r="S4" s="78">
        <f>IF('Step 4 - Financial Severity'!$H3="","",'Step 4 - Financial Severity'!$H3)</f>
        <v>4</v>
      </c>
      <c r="T4" s="78">
        <f>IF('Step 5 - Injury Severity'!$H3="","",'Step 5 - Injury Severity'!$H3)</f>
        <v>8</v>
      </c>
      <c r="U4" s="78">
        <f>IF('Step 6 - Reputational Severity'!$H3="","",'Step 6 - Reputational Severity'!$H3)</f>
        <v>10</v>
      </c>
      <c r="V4" s="79">
        <f>IF('Step 2 - Event Likelihood'!$G3="","",VLOOKUP('Step 2 - Event Likelihood'!$G3,'Customize Scales'!$I$41:$K$46,3,FALSE))</f>
        <v>3</v>
      </c>
      <c r="W4" s="79">
        <f>IF('Step 3 - Time to Impact'!$G3="","",VLOOKUP('Step 3 - Time to Impact'!$G3,'Customize Scales'!$I$41:$K$46,3,FALSE))</f>
        <v>3</v>
      </c>
      <c r="X4" s="79">
        <f>IF('Step 4 - Financial Severity'!$G3="","",VLOOKUP('Step 4 - Financial Severity'!$G3,'Customize Scales'!$I$41:$K$46,3,FALSE))</f>
        <v>3</v>
      </c>
      <c r="Y4" s="79">
        <f>IF('Step 5 - Injury Severity'!$G3="","",VLOOKUP('Step 5 - Injury Severity'!$G3,'Customize Scales'!$I$41:$K$46,3,FALSE))</f>
        <v>3</v>
      </c>
      <c r="Z4" s="80">
        <f>IF('Step 6 - Reputational Severity'!$G3="","",VLOOKUP('Step 6 - Reputational Severity'!$G3,'Customize Scales'!$I$41:$K$46,3,FALSE))</f>
        <v>3</v>
      </c>
      <c r="AA4" s="81">
        <f>IF('Customize Scales'!$N$4="","",'Customize Scales'!$N$4)</f>
        <v>0.2</v>
      </c>
      <c r="AB4" s="81">
        <f>IF('Customize Scales'!$N$5="","",'Customize Scales'!$N$5)</f>
        <v>0.2</v>
      </c>
      <c r="AC4" s="81">
        <f>IF('Customize Scales'!$N$6="","",'Customize Scales'!$N$6)</f>
        <v>0.2</v>
      </c>
      <c r="AD4" s="81">
        <f>IF('Customize Scales'!$N$7="","",'Customize Scales'!$N$7)</f>
        <v>0.2</v>
      </c>
      <c r="AE4" s="81">
        <f>IF('Customize Scales'!$N$8="","",'Customize Scales'!$N$8)</f>
        <v>0.2</v>
      </c>
      <c r="AF4" s="82">
        <f t="shared" ref="AF4:AF18" si="0">IF(D4="","",ROUND(SUMPRODUCT(Q4:U4*AA4:AE4),0))</f>
        <v>8</v>
      </c>
      <c r="AG4" s="82">
        <f t="shared" ref="AG4:AG18" si="1">IF(D4="","",ROUND(SUMPRODUCT(V4:Z4*AA4:AE4),0))</f>
        <v>3</v>
      </c>
      <c r="AH4" s="79">
        <f>IF('Step 2 - Event Likelihood'!$I3="","",'Step 2 - Event Likelihood'!$I3)</f>
        <v>0.5</v>
      </c>
      <c r="AI4" s="79">
        <f>IF('Step 3 - Time to Impact'!$I3="","",'Step 3 - Time to Impact'!$I3)</f>
        <v>0.5</v>
      </c>
      <c r="AJ4" s="79">
        <f>IF('Step 4 - Financial Severity'!$I3="","",'Step 4 - Financial Severity'!$I3)</f>
        <v>0.5</v>
      </c>
      <c r="AK4" s="79">
        <f>IF('Step 5 - Injury Severity'!$I3="","",'Step 5 - Injury Severity'!$I3)</f>
        <v>0.5</v>
      </c>
      <c r="AL4" s="80">
        <f>IF('Step 6 - Reputational Severity'!$I3="","",'Step 6 - Reputational Severity'!$I3)</f>
        <v>0.5</v>
      </c>
      <c r="AM4" s="83">
        <f t="shared" ref="AM4:AQ18" si="2">IF(Q4="","",(Q4-(Q4*AH4)))</f>
        <v>5</v>
      </c>
      <c r="AN4" s="83">
        <f t="shared" si="2"/>
        <v>5</v>
      </c>
      <c r="AO4" s="83">
        <f t="shared" si="2"/>
        <v>2</v>
      </c>
      <c r="AP4" s="83">
        <f t="shared" si="2"/>
        <v>4</v>
      </c>
      <c r="AQ4" s="84">
        <f t="shared" si="2"/>
        <v>5</v>
      </c>
    </row>
    <row r="5" spans="2:43" ht="29.4" thickBot="1" x14ac:dyDescent="0.35">
      <c r="B5" s="170"/>
      <c r="C5" s="5"/>
      <c r="D5" s="85" t="str">
        <f>IF('Step 1 - Risk Events'!$D4="","",'Step 1 - Risk Events'!$D4)</f>
        <v>High density of people in Public Buildings</v>
      </c>
      <c r="E5" s="86" t="str">
        <f>IF('Step 1 - Risk Events'!$H4="","",'Step 1 - Risk Events'!$H4)</f>
        <v>Closed to the public, Communication system, Carry-out dining only</v>
      </c>
      <c r="F5" s="87" t="str">
        <f>IF($D5="","",IF($D5="","",IF($AM5="","Step 2 Incomplete",IF($AN5="","Step 3 Incomplete",IF($AO5="","Step 4 Incomplete",IF($AP5="","Step 5 Incomplete",IF($AQ5="","Step 6 Incomplete",INDEX(Scoring!$C$5:$G$13,MATCH(AF5,Scoring!$B$5:$B$13,0),MATCH(AG5,Scoring!$C$4:$G$4,0)))))))))</f>
        <v>Adequately controlled</v>
      </c>
      <c r="G5" s="160" t="str">
        <f>IF('Step 2 - Event Likelihood'!$F4="","",'Step 2 - Event Likelihood'!$F4)</f>
        <v>Multiple time per day</v>
      </c>
      <c r="H5" s="77" t="str">
        <f>IF('Step 2 - Event Likelihood'!$G4="","",'Step 2 - Event Likelihood'!$G4)</f>
        <v>Significant</v>
      </c>
      <c r="I5" s="76" t="str">
        <f>IF('Step 3 - Time to Impact'!$F4="","",'Step 3 - Time to Impact'!$F4)</f>
        <v>Immediate</v>
      </c>
      <c r="J5" s="77" t="str">
        <f>IF('Step 3 - Time to Impact'!$G4="","",'Step 3 - Time to Impact'!$G4)</f>
        <v>Significant</v>
      </c>
      <c r="K5" s="76" t="str">
        <f>IF('Step 4 - Financial Severity'!$F4="","",'Step 4 - Financial Severity'!$F4)</f>
        <v>up to $10,000</v>
      </c>
      <c r="L5" s="77" t="str">
        <f>IF('Step 4 - Financial Severity'!$G4="","",'Step 4 - Financial Severity'!$G4)</f>
        <v>Significant</v>
      </c>
      <c r="M5" s="76" t="str">
        <f>IF('Step 5 - Injury Severity'!$F4="","",'Step 5 - Injury Severity'!$F4)</f>
        <v>COVID - isolation</v>
      </c>
      <c r="N5" s="77" t="str">
        <f>IF('Step 5 - Injury Severity'!$G4="","",'Step 5 - Injury Severity'!$G4)</f>
        <v>Significant</v>
      </c>
      <c r="O5" s="76" t="str">
        <f>IF('Step 6 - Reputational Severity'!$F4="","",'Step 6 - Reputational Severity'!$F4)</f>
        <v>Significant</v>
      </c>
      <c r="P5" s="77" t="str">
        <f>IF('Step 6 - Reputational Severity'!$G4="","",'Step 6 - Reputational Severity'!$G4)</f>
        <v>Significant</v>
      </c>
      <c r="Q5" s="78">
        <f>IF('Step 2 - Event Likelihood'!$H4="","",'Step 2 - Event Likelihood'!$H4)</f>
        <v>10</v>
      </c>
      <c r="R5" s="78">
        <f>IF('Step 3 - Time to Impact'!$H4="","",'Step 3 - Time to Impact'!$H4)</f>
        <v>10</v>
      </c>
      <c r="S5" s="78">
        <f>IF('Step 4 - Financial Severity'!$H4="","",'Step 4 - Financial Severity'!$H4)</f>
        <v>4</v>
      </c>
      <c r="T5" s="78">
        <f>IF('Step 5 - Injury Severity'!$H4="","",'Step 5 - Injury Severity'!$H4)</f>
        <v>8</v>
      </c>
      <c r="U5" s="78">
        <f>IF('Step 6 - Reputational Severity'!$H4="","",'Step 6 - Reputational Severity'!$H4)</f>
        <v>10</v>
      </c>
      <c r="V5" s="79">
        <f>IF('Step 2 - Event Likelihood'!$G4="","",VLOOKUP('Step 2 - Event Likelihood'!$G4,'Customize Scales'!$I$41:$K$46,3,FALSE))</f>
        <v>4</v>
      </c>
      <c r="W5" s="79">
        <f>IF('Step 3 - Time to Impact'!$G4="","",VLOOKUP('Step 3 - Time to Impact'!$G4,'Customize Scales'!$I$41:$K$46,3,FALSE))</f>
        <v>4</v>
      </c>
      <c r="X5" s="79">
        <f>IF('Step 4 - Financial Severity'!$G4="","",VLOOKUP('Step 4 - Financial Severity'!$G4,'Customize Scales'!$I$41:$K$46,3,FALSE))</f>
        <v>4</v>
      </c>
      <c r="Y5" s="79">
        <f>IF('Step 5 - Injury Severity'!$G4="","",VLOOKUP('Step 5 - Injury Severity'!$G4,'Customize Scales'!$I$41:$K$46,3,FALSE))</f>
        <v>4</v>
      </c>
      <c r="Z5" s="80">
        <f>IF('Step 6 - Reputational Severity'!$G4="","",VLOOKUP('Step 6 - Reputational Severity'!$G4,'Customize Scales'!$I$41:$K$46,3,FALSE))</f>
        <v>4</v>
      </c>
      <c r="AA5" s="81">
        <f>IF('Customize Scales'!$N$4="","",'Customize Scales'!$N$4)</f>
        <v>0.2</v>
      </c>
      <c r="AB5" s="81">
        <f>IF('Customize Scales'!$N$5="","",'Customize Scales'!$N$5)</f>
        <v>0.2</v>
      </c>
      <c r="AC5" s="81">
        <f>IF('Customize Scales'!$N$6="","",'Customize Scales'!$N$6)</f>
        <v>0.2</v>
      </c>
      <c r="AD5" s="81">
        <f>IF('Customize Scales'!$N$7="","",'Customize Scales'!$N$7)</f>
        <v>0.2</v>
      </c>
      <c r="AE5" s="81">
        <f>IF('Customize Scales'!$N$8="","",'Customize Scales'!$N$8)</f>
        <v>0.2</v>
      </c>
      <c r="AF5" s="82">
        <f t="shared" si="0"/>
        <v>8</v>
      </c>
      <c r="AG5" s="82">
        <f t="shared" si="1"/>
        <v>4</v>
      </c>
      <c r="AH5" s="88">
        <f>IF('Step 2 - Event Likelihood'!$I4="","",'Step 2 - Event Likelihood'!$I4)</f>
        <v>0.75</v>
      </c>
      <c r="AI5" s="88">
        <f>IF('Step 3 - Time to Impact'!$I4="","",'Step 3 - Time to Impact'!$I4)</f>
        <v>0.75</v>
      </c>
      <c r="AJ5" s="88">
        <f>IF('Step 4 - Financial Severity'!$I4="","",'Step 4 - Financial Severity'!$I4)</f>
        <v>0.75</v>
      </c>
      <c r="AK5" s="88">
        <f>IF('Step 5 - Injury Severity'!$I4="","",'Step 5 - Injury Severity'!$I4)</f>
        <v>0.75</v>
      </c>
      <c r="AL5" s="89">
        <f>IF('Step 6 - Reputational Severity'!$I4="","",'Step 6 - Reputational Severity'!$I4)</f>
        <v>0.75</v>
      </c>
      <c r="AM5" s="90">
        <f t="shared" si="2"/>
        <v>2.5</v>
      </c>
      <c r="AN5" s="90">
        <f t="shared" si="2"/>
        <v>2.5</v>
      </c>
      <c r="AO5" s="90">
        <f t="shared" si="2"/>
        <v>1</v>
      </c>
      <c r="AP5" s="90">
        <f t="shared" si="2"/>
        <v>2</v>
      </c>
      <c r="AQ5" s="84">
        <f t="shared" si="2"/>
        <v>2.5</v>
      </c>
    </row>
    <row r="6" spans="2:43" ht="43.8" thickBot="1" x14ac:dyDescent="0.35">
      <c r="B6" s="170"/>
      <c r="C6" s="5"/>
      <c r="D6" s="85" t="str">
        <f>IF('Step 1 - Risk Events'!$D5="","",'Step 1 - Risk Events'!$D5)</f>
        <v>High density of people in classrooms</v>
      </c>
      <c r="E6" s="86" t="str">
        <f>IF('Step 1 - Risk Events'!$H5="","",'Step 1 - Risk Events'!$H5)</f>
        <v>Limit size to 25, Rely on PPE (masks, shields, barriers, sanitizers), Rely on sanitization</v>
      </c>
      <c r="F6" s="87" t="str">
        <f>IF($D6="","",IF($D6="","",IF($AM6="","Step 2 Incomplete",IF($AN6="","Step 3 Incomplete",IF($AO6="","Step 4 Incomplete",IF($AP6="","Step 5 Incomplete",IF($AQ6="","Step 6 Incomplete",INDEX(Scoring!$C$5:$G$13,MATCH(AF6,Scoring!$B$5:$B$13,0),MATCH(AG6,Scoring!$C$4:$G$4,0)))))))))</f>
        <v>Poorly controlled</v>
      </c>
      <c r="G6" s="160" t="str">
        <f>IF('Step 2 - Event Likelihood'!$F5="","",'Step 2 - Event Likelihood'!$F5)</f>
        <v>Multiple time per day</v>
      </c>
      <c r="H6" s="77" t="str">
        <f>IF('Step 2 - Event Likelihood'!$G5="","",'Step 2 - Event Likelihood'!$G5)</f>
        <v>Moderate</v>
      </c>
      <c r="I6" s="76" t="str">
        <f>IF('Step 3 - Time to Impact'!$F5="","",'Step 3 - Time to Impact'!$F5)</f>
        <v>Immediate</v>
      </c>
      <c r="J6" s="77" t="str">
        <f>IF('Step 3 - Time to Impact'!$G5="","",'Step 3 - Time to Impact'!$G5)</f>
        <v>Moderate</v>
      </c>
      <c r="K6" s="76" t="str">
        <f>IF('Step 4 - Financial Severity'!$F5="","",'Step 4 - Financial Severity'!$F5)</f>
        <v>Up to $100,000</v>
      </c>
      <c r="L6" s="77" t="str">
        <f>IF('Step 4 - Financial Severity'!$G5="","",'Step 4 - Financial Severity'!$G5)</f>
        <v>Nearly complete</v>
      </c>
      <c r="M6" s="76" t="str">
        <f>IF('Step 5 - Injury Severity'!$F5="","",'Step 5 - Injury Severity'!$F5)</f>
        <v>COVID - isolation</v>
      </c>
      <c r="N6" s="77" t="str">
        <f>IF('Step 5 - Injury Severity'!$G5="","",'Step 5 - Injury Severity'!$G5)</f>
        <v>Moderate</v>
      </c>
      <c r="O6" s="76" t="str">
        <f>IF('Step 6 - Reputational Severity'!$F5="","",'Step 6 - Reputational Severity'!$F5)</f>
        <v>Significant</v>
      </c>
      <c r="P6" s="77" t="str">
        <f>IF('Step 6 - Reputational Severity'!$G5="","",'Step 6 - Reputational Severity'!$G5)</f>
        <v>Moderate</v>
      </c>
      <c r="Q6" s="78">
        <f>IF('Step 2 - Event Likelihood'!$H5="","",'Step 2 - Event Likelihood'!$H5)</f>
        <v>10</v>
      </c>
      <c r="R6" s="78">
        <f>IF('Step 3 - Time to Impact'!$H5="","",'Step 3 - Time to Impact'!$H5)</f>
        <v>10</v>
      </c>
      <c r="S6" s="78">
        <f>IF('Step 4 - Financial Severity'!$H5="","",'Step 4 - Financial Severity'!$H5)</f>
        <v>8</v>
      </c>
      <c r="T6" s="78">
        <f>IF('Step 5 - Injury Severity'!$H5="","",'Step 5 - Injury Severity'!$H5)</f>
        <v>8</v>
      </c>
      <c r="U6" s="78">
        <f>IF('Step 6 - Reputational Severity'!$H5="","",'Step 6 - Reputational Severity'!$H5)</f>
        <v>10</v>
      </c>
      <c r="V6" s="79">
        <f>IF('Step 2 - Event Likelihood'!$G5="","",VLOOKUP('Step 2 - Event Likelihood'!$G5,'Customize Scales'!$I$41:$K$46,3,FALSE))</f>
        <v>3</v>
      </c>
      <c r="W6" s="79">
        <f>IF('Step 3 - Time to Impact'!$G5="","",VLOOKUP('Step 3 - Time to Impact'!$G5,'Customize Scales'!$I$41:$K$46,3,FALSE))</f>
        <v>3</v>
      </c>
      <c r="X6" s="79">
        <f>IF('Step 4 - Financial Severity'!$G5="","",VLOOKUP('Step 4 - Financial Severity'!$G5,'Customize Scales'!$I$41:$K$46,3,FALSE))</f>
        <v>5</v>
      </c>
      <c r="Y6" s="79">
        <f>IF('Step 5 - Injury Severity'!$G5="","",VLOOKUP('Step 5 - Injury Severity'!$G5,'Customize Scales'!$I$41:$K$46,3,FALSE))</f>
        <v>3</v>
      </c>
      <c r="Z6" s="80">
        <f>IF('Step 6 - Reputational Severity'!$G5="","",VLOOKUP('Step 6 - Reputational Severity'!$G5,'Customize Scales'!$I$41:$K$46,3,FALSE))</f>
        <v>3</v>
      </c>
      <c r="AA6" s="81">
        <f>IF('Customize Scales'!$N$4="","",'Customize Scales'!$N$4)</f>
        <v>0.2</v>
      </c>
      <c r="AB6" s="81">
        <f>IF('Customize Scales'!$N$5="","",'Customize Scales'!$N$5)</f>
        <v>0.2</v>
      </c>
      <c r="AC6" s="81">
        <f>IF('Customize Scales'!$N$6="","",'Customize Scales'!$N$6)</f>
        <v>0.2</v>
      </c>
      <c r="AD6" s="81">
        <f>IF('Customize Scales'!$N$7="","",'Customize Scales'!$N$7)</f>
        <v>0.2</v>
      </c>
      <c r="AE6" s="81">
        <f>IF('Customize Scales'!$N$8="","",'Customize Scales'!$N$8)</f>
        <v>0.2</v>
      </c>
      <c r="AF6" s="82">
        <f t="shared" si="0"/>
        <v>9</v>
      </c>
      <c r="AG6" s="82">
        <f t="shared" si="1"/>
        <v>3</v>
      </c>
      <c r="AH6" s="88">
        <f>IF('Step 2 - Event Likelihood'!$I5="","",'Step 2 - Event Likelihood'!$I5)</f>
        <v>0.5</v>
      </c>
      <c r="AI6" s="88">
        <f>IF('Step 3 - Time to Impact'!$I5="","",'Step 3 - Time to Impact'!$I5)</f>
        <v>0.5</v>
      </c>
      <c r="AJ6" s="88">
        <f>IF('Step 4 - Financial Severity'!$I5="","",'Step 4 - Financial Severity'!$I5)</f>
        <v>0.95</v>
      </c>
      <c r="AK6" s="88">
        <f>IF('Step 5 - Injury Severity'!$I5="","",'Step 5 - Injury Severity'!$I5)</f>
        <v>0.5</v>
      </c>
      <c r="AL6" s="89">
        <f>IF('Step 6 - Reputational Severity'!$I5="","",'Step 6 - Reputational Severity'!$I5)</f>
        <v>0.5</v>
      </c>
      <c r="AM6" s="90">
        <f t="shared" si="2"/>
        <v>5</v>
      </c>
      <c r="AN6" s="90">
        <f t="shared" si="2"/>
        <v>5</v>
      </c>
      <c r="AO6" s="90">
        <f t="shared" si="2"/>
        <v>0.40000000000000036</v>
      </c>
      <c r="AP6" s="90">
        <f t="shared" si="2"/>
        <v>4</v>
      </c>
      <c r="AQ6" s="84">
        <f t="shared" si="2"/>
        <v>5</v>
      </c>
    </row>
    <row r="7" spans="2:43" ht="29.4" thickBot="1" x14ac:dyDescent="0.35">
      <c r="B7" s="170"/>
      <c r="C7" s="5"/>
      <c r="D7" s="85" t="str">
        <f>IF('Step 1 - Risk Events'!$D6="","",'Step 1 - Risk Events'!$D6)</f>
        <v>Domestic Travel</v>
      </c>
      <c r="E7" s="86" t="str">
        <f>IF('Step 1 - Risk Events'!$H6="","",'Step 1 - Risk Events'!$H6)</f>
        <v>Prohibit travel</v>
      </c>
      <c r="F7" s="87" t="str">
        <f>IF($D7="","",IF($D7="","",IF($AM7="","Step 2 Incomplete",IF($AN7="","Step 3 Incomplete",IF($AO7="","Step 4 Incomplete",IF($AP7="","Step 5 Incomplete",IF($AQ7="","Step 6 Incomplete",INDEX(Scoring!$C$5:$G$13,MATCH(AF7,Scoring!$B$5:$B$13,0),MATCH(AG7,Scoring!$C$4:$G$4,0)))))))))</f>
        <v>Potentially over-controlled</v>
      </c>
      <c r="G7" s="160" t="str">
        <f>IF('Step 2 - Event Likelihood'!$F6="","",'Step 2 - Event Likelihood'!$F6)</f>
        <v>Multiple time per day</v>
      </c>
      <c r="H7" s="77" t="str">
        <f>IF('Step 2 - Event Likelihood'!$G6="","",'Step 2 - Event Likelihood'!$G6)</f>
        <v>Nearly complete</v>
      </c>
      <c r="I7" s="76" t="str">
        <f>IF('Step 3 - Time to Impact'!$F6="","",'Step 3 - Time to Impact'!$F6)</f>
        <v>Short-term</v>
      </c>
      <c r="J7" s="77" t="str">
        <f>IF('Step 3 - Time to Impact'!$G6="","",'Step 3 - Time to Impact'!$G6)</f>
        <v>Nearly complete</v>
      </c>
      <c r="K7" s="76" t="str">
        <f>IF('Step 4 - Financial Severity'!$F6="","",'Step 4 - Financial Severity'!$F6)</f>
        <v>up to $10,000</v>
      </c>
      <c r="L7" s="77" t="str">
        <f>IF('Step 4 - Financial Severity'!$G6="","",'Step 4 - Financial Severity'!$G6)</f>
        <v>Nearly complete</v>
      </c>
      <c r="M7" s="76" t="str">
        <f>IF('Step 5 - Injury Severity'!$F6="","",'Step 5 - Injury Severity'!$F6)</f>
        <v>Testing</v>
      </c>
      <c r="N7" s="77" t="str">
        <f>IF('Step 5 - Injury Severity'!$G6="","",'Step 5 - Injury Severity'!$G6)</f>
        <v>Nearly complete</v>
      </c>
      <c r="O7" s="76" t="str">
        <f>IF('Step 6 - Reputational Severity'!$F6="","",'Step 6 - Reputational Severity'!$F6)</f>
        <v>Moderate</v>
      </c>
      <c r="P7" s="77" t="str">
        <f>IF('Step 6 - Reputational Severity'!$G6="","",'Step 6 - Reputational Severity'!$G6)</f>
        <v>Nearly complete</v>
      </c>
      <c r="Q7" s="78">
        <f>IF('Step 2 - Event Likelihood'!$H6="","",'Step 2 - Event Likelihood'!$H6)</f>
        <v>10</v>
      </c>
      <c r="R7" s="78">
        <f>IF('Step 3 - Time to Impact'!$H6="","",'Step 3 - Time to Impact'!$H6)</f>
        <v>5</v>
      </c>
      <c r="S7" s="78">
        <f>IF('Step 4 - Financial Severity'!$H6="","",'Step 4 - Financial Severity'!$H6)</f>
        <v>4</v>
      </c>
      <c r="T7" s="78">
        <f>IF('Step 5 - Injury Severity'!$H6="","",'Step 5 - Injury Severity'!$H6)</f>
        <v>4</v>
      </c>
      <c r="U7" s="78">
        <f>IF('Step 6 - Reputational Severity'!$H6="","",'Step 6 - Reputational Severity'!$H6)</f>
        <v>7.33</v>
      </c>
      <c r="V7" s="79">
        <f>IF('Step 2 - Event Likelihood'!$G6="","",VLOOKUP('Step 2 - Event Likelihood'!$G6,'Customize Scales'!$I$41:$K$46,3,FALSE))</f>
        <v>5</v>
      </c>
      <c r="W7" s="79">
        <f>IF('Step 3 - Time to Impact'!$G6="","",VLOOKUP('Step 3 - Time to Impact'!$G6,'Customize Scales'!$I$41:$K$46,3,FALSE))</f>
        <v>5</v>
      </c>
      <c r="X7" s="79">
        <f>IF('Step 4 - Financial Severity'!$G6="","",VLOOKUP('Step 4 - Financial Severity'!$G6,'Customize Scales'!$I$41:$K$46,3,FALSE))</f>
        <v>5</v>
      </c>
      <c r="Y7" s="79">
        <f>IF('Step 5 - Injury Severity'!$G6="","",VLOOKUP('Step 5 - Injury Severity'!$G6,'Customize Scales'!$I$41:$K$46,3,FALSE))</f>
        <v>5</v>
      </c>
      <c r="Z7" s="80">
        <f>IF('Step 6 - Reputational Severity'!$G6="","",VLOOKUP('Step 6 - Reputational Severity'!$G6,'Customize Scales'!$I$41:$K$46,3,FALSE))</f>
        <v>5</v>
      </c>
      <c r="AA7" s="81">
        <f>IF('Customize Scales'!$N$4="","",'Customize Scales'!$N$4)</f>
        <v>0.2</v>
      </c>
      <c r="AB7" s="81">
        <f>IF('Customize Scales'!$N$5="","",'Customize Scales'!$N$5)</f>
        <v>0.2</v>
      </c>
      <c r="AC7" s="81">
        <f>IF('Customize Scales'!$N$6="","",'Customize Scales'!$N$6)</f>
        <v>0.2</v>
      </c>
      <c r="AD7" s="81">
        <f>IF('Customize Scales'!$N$7="","",'Customize Scales'!$N$7)</f>
        <v>0.2</v>
      </c>
      <c r="AE7" s="81">
        <f>IF('Customize Scales'!$N$8="","",'Customize Scales'!$N$8)</f>
        <v>0.2</v>
      </c>
      <c r="AF7" s="82">
        <f t="shared" si="0"/>
        <v>6</v>
      </c>
      <c r="AG7" s="82">
        <f t="shared" si="1"/>
        <v>5</v>
      </c>
      <c r="AH7" s="88">
        <f>IF('Step 2 - Event Likelihood'!$I6="","",'Step 2 - Event Likelihood'!$I6)</f>
        <v>0.95</v>
      </c>
      <c r="AI7" s="88">
        <f>IF('Step 3 - Time to Impact'!$I6="","",'Step 3 - Time to Impact'!$I6)</f>
        <v>0.95</v>
      </c>
      <c r="AJ7" s="88">
        <f>IF('Step 4 - Financial Severity'!$I6="","",'Step 4 - Financial Severity'!$I6)</f>
        <v>0.95</v>
      </c>
      <c r="AK7" s="88">
        <f>IF('Step 5 - Injury Severity'!$I6="","",'Step 5 - Injury Severity'!$I6)</f>
        <v>0.95</v>
      </c>
      <c r="AL7" s="89">
        <f>IF('Step 6 - Reputational Severity'!$I6="","",'Step 6 - Reputational Severity'!$I6)</f>
        <v>0.95</v>
      </c>
      <c r="AM7" s="90">
        <f t="shared" si="2"/>
        <v>0.5</v>
      </c>
      <c r="AN7" s="90">
        <f t="shared" si="2"/>
        <v>0.25</v>
      </c>
      <c r="AO7" s="90">
        <f t="shared" si="2"/>
        <v>0.20000000000000018</v>
      </c>
      <c r="AP7" s="90">
        <f t="shared" si="2"/>
        <v>0.20000000000000018</v>
      </c>
      <c r="AQ7" s="84">
        <f t="shared" si="2"/>
        <v>0.36650000000000027</v>
      </c>
    </row>
    <row r="8" spans="2:43" ht="29.4" thickBot="1" x14ac:dyDescent="0.35">
      <c r="B8" s="170"/>
      <c r="C8" s="5"/>
      <c r="D8" s="85" t="str">
        <f>IF('Step 1 - Risk Events'!$D7="","",'Step 1 - Risk Events'!$D7)</f>
        <v>International Travel</v>
      </c>
      <c r="E8" s="86" t="str">
        <f>IF('Step 1 - Risk Events'!$H7="","",'Step 1 - Risk Events'!$H7)</f>
        <v>Prohibit travel</v>
      </c>
      <c r="F8" s="87" t="str">
        <f>IF($D8="","",IF($D8="","",IF($AM8="","Step 2 Incomplete",IF($AN8="","Step 3 Incomplete",IF($AO8="","Step 4 Incomplete",IF($AP8="","Step 5 Incomplete",IF($AQ8="","Step 6 Incomplete",INDEX(Scoring!$C$5:$G$13,MATCH(AF8,Scoring!$B$5:$B$13,0),MATCH(AG8,Scoring!$C$4:$G$4,0)))))))))</f>
        <v>Potentially over-controlled</v>
      </c>
      <c r="G8" s="160" t="str">
        <f>IF('Step 2 - Event Likelihood'!$F7="","",'Step 2 - Event Likelihood'!$F7)</f>
        <v>Every week</v>
      </c>
      <c r="H8" s="77" t="str">
        <f>IF('Step 2 - Event Likelihood'!$G7="","",'Step 2 - Event Likelihood'!$G7)</f>
        <v>Nearly complete</v>
      </c>
      <c r="I8" s="76" t="str">
        <f>IF('Step 3 - Time to Impact'!$F7="","",'Step 3 - Time to Impact'!$F7)</f>
        <v>Long-term</v>
      </c>
      <c r="J8" s="77" t="str">
        <f>IF('Step 3 - Time to Impact'!$G7="","",'Step 3 - Time to Impact'!$G7)</f>
        <v>Nearly complete</v>
      </c>
      <c r="K8" s="76" t="str">
        <f>IF('Step 4 - Financial Severity'!$F7="","",'Step 4 - Financial Severity'!$F7)</f>
        <v>up to $10,000</v>
      </c>
      <c r="L8" s="77" t="str">
        <f>IF('Step 4 - Financial Severity'!$G7="","",'Step 4 - Financial Severity'!$G7)</f>
        <v>Significant</v>
      </c>
      <c r="M8" s="76" t="str">
        <f>IF('Step 5 - Injury Severity'!$F7="","",'Step 5 - Injury Severity'!$F7)</f>
        <v>Testing</v>
      </c>
      <c r="N8" s="77" t="str">
        <f>IF('Step 5 - Injury Severity'!$G7="","",'Step 5 - Injury Severity'!$G7)</f>
        <v>Nearly complete</v>
      </c>
      <c r="O8" s="76" t="str">
        <f>IF('Step 6 - Reputational Severity'!$F7="","",'Step 6 - Reputational Severity'!$F7)</f>
        <v>Moderate</v>
      </c>
      <c r="P8" s="77" t="str">
        <f>IF('Step 6 - Reputational Severity'!$G7="","",'Step 6 - Reputational Severity'!$G7)</f>
        <v>Nearly complete</v>
      </c>
      <c r="Q8" s="78">
        <f>IF('Step 2 - Event Likelihood'!$H7="","",'Step 2 - Event Likelihood'!$H7)</f>
        <v>8</v>
      </c>
      <c r="R8" s="78">
        <f>IF('Step 3 - Time to Impact'!$H7="","",'Step 3 - Time to Impact'!$H7)</f>
        <v>2</v>
      </c>
      <c r="S8" s="78">
        <f>IF('Step 4 - Financial Severity'!$H7="","",'Step 4 - Financial Severity'!$H7)</f>
        <v>4</v>
      </c>
      <c r="T8" s="78">
        <f>IF('Step 5 - Injury Severity'!$H7="","",'Step 5 - Injury Severity'!$H7)</f>
        <v>4</v>
      </c>
      <c r="U8" s="78">
        <f>IF('Step 6 - Reputational Severity'!$H7="","",'Step 6 - Reputational Severity'!$H7)</f>
        <v>7.33</v>
      </c>
      <c r="V8" s="79">
        <f>IF('Step 2 - Event Likelihood'!$G7="","",VLOOKUP('Step 2 - Event Likelihood'!$G7,'Customize Scales'!$I$41:$K$46,3,FALSE))</f>
        <v>5</v>
      </c>
      <c r="W8" s="79">
        <f>IF('Step 3 - Time to Impact'!$G7="","",VLOOKUP('Step 3 - Time to Impact'!$G7,'Customize Scales'!$I$41:$K$46,3,FALSE))</f>
        <v>5</v>
      </c>
      <c r="X8" s="79">
        <f>IF('Step 4 - Financial Severity'!$G7="","",VLOOKUP('Step 4 - Financial Severity'!$G7,'Customize Scales'!$I$41:$K$46,3,FALSE))</f>
        <v>4</v>
      </c>
      <c r="Y8" s="79">
        <f>IF('Step 5 - Injury Severity'!$G7="","",VLOOKUP('Step 5 - Injury Severity'!$G7,'Customize Scales'!$I$41:$K$46,3,FALSE))</f>
        <v>5</v>
      </c>
      <c r="Z8" s="80">
        <f>IF('Step 6 - Reputational Severity'!$G7="","",VLOOKUP('Step 6 - Reputational Severity'!$G7,'Customize Scales'!$I$41:$K$46,3,FALSE))</f>
        <v>5</v>
      </c>
      <c r="AA8" s="81">
        <f>IF('Customize Scales'!$N$4="","",'Customize Scales'!$N$4)</f>
        <v>0.2</v>
      </c>
      <c r="AB8" s="81">
        <f>IF('Customize Scales'!$N$5="","",'Customize Scales'!$N$5)</f>
        <v>0.2</v>
      </c>
      <c r="AC8" s="81">
        <f>IF('Customize Scales'!$N$6="","",'Customize Scales'!$N$6)</f>
        <v>0.2</v>
      </c>
      <c r="AD8" s="81">
        <f>IF('Customize Scales'!$N$7="","",'Customize Scales'!$N$7)</f>
        <v>0.2</v>
      </c>
      <c r="AE8" s="81">
        <f>IF('Customize Scales'!$N$8="","",'Customize Scales'!$N$8)</f>
        <v>0.2</v>
      </c>
      <c r="AF8" s="82">
        <f t="shared" si="0"/>
        <v>5</v>
      </c>
      <c r="AG8" s="82">
        <f t="shared" si="1"/>
        <v>5</v>
      </c>
      <c r="AH8" s="88">
        <f>IF('Step 2 - Event Likelihood'!$I7="","",'Step 2 - Event Likelihood'!$I7)</f>
        <v>0.95</v>
      </c>
      <c r="AI8" s="88">
        <f>IF('Step 3 - Time to Impact'!$I7="","",'Step 3 - Time to Impact'!$I7)</f>
        <v>0.95</v>
      </c>
      <c r="AJ8" s="88">
        <f>IF('Step 4 - Financial Severity'!$I7="","",'Step 4 - Financial Severity'!$I7)</f>
        <v>0.75</v>
      </c>
      <c r="AK8" s="88">
        <f>IF('Step 5 - Injury Severity'!$I7="","",'Step 5 - Injury Severity'!$I7)</f>
        <v>0.95</v>
      </c>
      <c r="AL8" s="89">
        <f>IF('Step 6 - Reputational Severity'!$I7="","",'Step 6 - Reputational Severity'!$I7)</f>
        <v>0.95</v>
      </c>
      <c r="AM8" s="90">
        <f t="shared" si="2"/>
        <v>0.40000000000000036</v>
      </c>
      <c r="AN8" s="90">
        <f t="shared" si="2"/>
        <v>0.10000000000000009</v>
      </c>
      <c r="AO8" s="90">
        <f t="shared" si="2"/>
        <v>1</v>
      </c>
      <c r="AP8" s="90">
        <f t="shared" si="2"/>
        <v>0.20000000000000018</v>
      </c>
      <c r="AQ8" s="84">
        <f t="shared" si="2"/>
        <v>0.36650000000000027</v>
      </c>
    </row>
    <row r="9" spans="2:43" ht="29.4" thickBot="1" x14ac:dyDescent="0.35">
      <c r="B9" s="170"/>
      <c r="D9" s="85" t="str">
        <f>IF('Step 1 - Risk Events'!$D8="","",'Step 1 - Risk Events'!$D8)</f>
        <v>Handling and Transferring of goods</v>
      </c>
      <c r="E9" s="86" t="str">
        <f>IF('Step 1 - Risk Events'!$H8="","",'Step 1 - Risk Events'!$H8)</f>
        <v>Central services only</v>
      </c>
      <c r="F9" s="87" t="str">
        <f>IF($D9="","",IF($D9="","",IF($AM9="","Step 2 Incomplete",IF($AN9="","Step 3 Incomplete",IF($AO9="","Step 4 Incomplete",IF($AP9="","Step 5 Incomplete",IF($AQ9="","Step 6 Incomplete",INDEX(Scoring!$C$5:$G$13,MATCH(AF9,Scoring!$B$5:$B$13,0),MATCH(AG9,Scoring!$C$4:$G$4,0)))))))))</f>
        <v>Adequately controlled</v>
      </c>
      <c r="G9" s="160" t="str">
        <f>IF('Step 2 - Event Likelihood'!$F8="","",'Step 2 - Event Likelihood'!$F8)</f>
        <v>Multiple time per day</v>
      </c>
      <c r="H9" s="77" t="str">
        <f>IF('Step 2 - Event Likelihood'!$G8="","",'Step 2 - Event Likelihood'!$G8)</f>
        <v>Significant</v>
      </c>
      <c r="I9" s="76" t="str">
        <f>IF('Step 3 - Time to Impact'!$F8="","",'Step 3 - Time to Impact'!$F8)</f>
        <v>Immediate</v>
      </c>
      <c r="J9" s="77" t="str">
        <f>IF('Step 3 - Time to Impact'!$G8="","",'Step 3 - Time to Impact'!$G8)</f>
        <v>Significant</v>
      </c>
      <c r="K9" s="76" t="str">
        <f>IF('Step 4 - Financial Severity'!$F8="","",'Step 4 - Financial Severity'!$F8)</f>
        <v>Up to $1,000</v>
      </c>
      <c r="L9" s="77" t="str">
        <f>IF('Step 4 - Financial Severity'!$G8="","",'Step 4 - Financial Severity'!$G8)</f>
        <v>Moderate</v>
      </c>
      <c r="M9" s="76" t="str">
        <f>IF('Step 5 - Injury Severity'!$F8="","",'Step 5 - Injury Severity'!$F8)</f>
        <v>Testing</v>
      </c>
      <c r="N9" s="77" t="str">
        <f>IF('Step 5 - Injury Severity'!$G8="","",'Step 5 - Injury Severity'!$G8)</f>
        <v>Significant</v>
      </c>
      <c r="O9" s="76" t="str">
        <f>IF('Step 6 - Reputational Severity'!$F8="","",'Step 6 - Reputational Severity'!$F8)</f>
        <v>None</v>
      </c>
      <c r="P9" s="77" t="str">
        <f>IF('Step 6 - Reputational Severity'!$G8="","",'Step 6 - Reputational Severity'!$G8)</f>
        <v>Significant</v>
      </c>
      <c r="Q9" s="78">
        <f>IF('Step 2 - Event Likelihood'!$H8="","",'Step 2 - Event Likelihood'!$H8)</f>
        <v>10</v>
      </c>
      <c r="R9" s="78">
        <f>IF('Step 3 - Time to Impact'!$H8="","",'Step 3 - Time to Impact'!$H8)</f>
        <v>10</v>
      </c>
      <c r="S9" s="78">
        <f>IF('Step 4 - Financial Severity'!$H8="","",'Step 4 - Financial Severity'!$H8)</f>
        <v>2</v>
      </c>
      <c r="T9" s="78">
        <f>IF('Step 5 - Injury Severity'!$H8="","",'Step 5 - Injury Severity'!$H8)</f>
        <v>4</v>
      </c>
      <c r="U9" s="78">
        <f>IF('Step 6 - Reputational Severity'!$H8="","",'Step 6 - Reputational Severity'!$H8)</f>
        <v>2</v>
      </c>
      <c r="V9" s="79">
        <f>IF('Step 2 - Event Likelihood'!$G8="","",VLOOKUP('Step 2 - Event Likelihood'!$G8,'Customize Scales'!$I$41:$K$46,3,FALSE))</f>
        <v>4</v>
      </c>
      <c r="W9" s="79">
        <f>IF('Step 3 - Time to Impact'!$G8="","",VLOOKUP('Step 3 - Time to Impact'!$G8,'Customize Scales'!$I$41:$K$46,3,FALSE))</f>
        <v>4</v>
      </c>
      <c r="X9" s="79">
        <f>IF('Step 4 - Financial Severity'!$G8="","",VLOOKUP('Step 4 - Financial Severity'!$G8,'Customize Scales'!$I$41:$K$46,3,FALSE))</f>
        <v>3</v>
      </c>
      <c r="Y9" s="79">
        <f>IF('Step 5 - Injury Severity'!$G8="","",VLOOKUP('Step 5 - Injury Severity'!$G8,'Customize Scales'!$I$41:$K$46,3,FALSE))</f>
        <v>4</v>
      </c>
      <c r="Z9" s="80">
        <f>IF('Step 6 - Reputational Severity'!$G8="","",VLOOKUP('Step 6 - Reputational Severity'!$G8,'Customize Scales'!$I$41:$K$46,3,FALSE))</f>
        <v>4</v>
      </c>
      <c r="AA9" s="81">
        <f>IF('Customize Scales'!$N$4="","",'Customize Scales'!$N$4)</f>
        <v>0.2</v>
      </c>
      <c r="AB9" s="81">
        <f>IF('Customize Scales'!$N$5="","",'Customize Scales'!$N$5)</f>
        <v>0.2</v>
      </c>
      <c r="AC9" s="81">
        <f>IF('Customize Scales'!$N$6="","",'Customize Scales'!$N$6)</f>
        <v>0.2</v>
      </c>
      <c r="AD9" s="81">
        <f>IF('Customize Scales'!$N$7="","",'Customize Scales'!$N$7)</f>
        <v>0.2</v>
      </c>
      <c r="AE9" s="81">
        <f>IF('Customize Scales'!$N$8="","",'Customize Scales'!$N$8)</f>
        <v>0.2</v>
      </c>
      <c r="AF9" s="82">
        <f t="shared" si="0"/>
        <v>6</v>
      </c>
      <c r="AG9" s="82">
        <f t="shared" si="1"/>
        <v>4</v>
      </c>
      <c r="AH9" s="88">
        <f>IF('Step 2 - Event Likelihood'!$I8="","",'Step 2 - Event Likelihood'!$I8)</f>
        <v>0.75</v>
      </c>
      <c r="AI9" s="88">
        <f>IF('Step 3 - Time to Impact'!$I8="","",'Step 3 - Time to Impact'!$I8)</f>
        <v>0.75</v>
      </c>
      <c r="AJ9" s="88">
        <f>IF('Step 4 - Financial Severity'!$I8="","",'Step 4 - Financial Severity'!$I8)</f>
        <v>0.5</v>
      </c>
      <c r="AK9" s="88">
        <f>IF('Step 5 - Injury Severity'!$I8="","",'Step 5 - Injury Severity'!$I8)</f>
        <v>0.75</v>
      </c>
      <c r="AL9" s="89">
        <f>IF('Step 6 - Reputational Severity'!$I8="","",'Step 6 - Reputational Severity'!$I8)</f>
        <v>0.75</v>
      </c>
      <c r="AM9" s="90">
        <f t="shared" si="2"/>
        <v>2.5</v>
      </c>
      <c r="AN9" s="90">
        <f t="shared" si="2"/>
        <v>2.5</v>
      </c>
      <c r="AO9" s="90">
        <f t="shared" si="2"/>
        <v>1</v>
      </c>
      <c r="AP9" s="90">
        <f t="shared" si="2"/>
        <v>1</v>
      </c>
      <c r="AQ9" s="84">
        <f t="shared" si="2"/>
        <v>0.5</v>
      </c>
    </row>
    <row r="10" spans="2:43" ht="29.4" thickBot="1" x14ac:dyDescent="0.35">
      <c r="B10" s="170"/>
      <c r="D10" s="85" t="str">
        <f>IF('Step 1 - Risk Events'!$D9="","",'Step 1 - Risk Events'!$D9)</f>
        <v>High-touch surfaces</v>
      </c>
      <c r="E10" s="86" t="str">
        <f>IF('Step 1 - Risk Events'!$H9="","",'Step 1 - Risk Events'!$H9)</f>
        <v>Modified layout (space, barriers, removal, shields), Rely on sanitization</v>
      </c>
      <c r="F10" s="87" t="str">
        <f>IF($D10="","",IF($D10="","",IF($AM10="","Step 2 Incomplete",IF($AN10="","Step 3 Incomplete",IF($AO10="","Step 4 Incomplete",IF($AP10="","Step 5 Incomplete",IF($AQ10="","Step 6 Incomplete",INDEX(Scoring!$C$5:$G$13,MATCH(AF10,Scoring!$B$5:$B$13,0),MATCH(AG10,Scoring!$C$4:$G$4,0)))))))))</f>
        <v>Adequately controlled</v>
      </c>
      <c r="G10" s="160" t="str">
        <f>IF('Step 2 - Event Likelihood'!$F9="","",'Step 2 - Event Likelihood'!$F9)</f>
        <v>Multiple time per day</v>
      </c>
      <c r="H10" s="77" t="str">
        <f>IF('Step 2 - Event Likelihood'!$G9="","",'Step 2 - Event Likelihood'!$G9)</f>
        <v>Significant</v>
      </c>
      <c r="I10" s="76" t="str">
        <f>IF('Step 3 - Time to Impact'!$F9="","",'Step 3 - Time to Impact'!$F9)</f>
        <v>Immediate</v>
      </c>
      <c r="J10" s="77" t="str">
        <f>IF('Step 3 - Time to Impact'!$G9="","",'Step 3 - Time to Impact'!$G9)</f>
        <v>Significant</v>
      </c>
      <c r="K10" s="76" t="str">
        <f>IF('Step 4 - Financial Severity'!$F9="","",'Step 4 - Financial Severity'!$F9)</f>
        <v>up to $10,000</v>
      </c>
      <c r="L10" s="77" t="str">
        <f>IF('Step 4 - Financial Severity'!$G9="","",'Step 4 - Financial Severity'!$G9)</f>
        <v>Significant</v>
      </c>
      <c r="M10" s="76" t="str">
        <f>IF('Step 5 - Injury Severity'!$F9="","",'Step 5 - Injury Severity'!$F9)</f>
        <v>None</v>
      </c>
      <c r="N10" s="77" t="str">
        <f>IF('Step 5 - Injury Severity'!$G9="","",'Step 5 - Injury Severity'!$G9)</f>
        <v>Significant</v>
      </c>
      <c r="O10" s="76" t="str">
        <f>IF('Step 6 - Reputational Severity'!$F9="","",'Step 6 - Reputational Severity'!$F9)</f>
        <v>None</v>
      </c>
      <c r="P10" s="77" t="str">
        <f>IF('Step 6 - Reputational Severity'!$G9="","",'Step 6 - Reputational Severity'!$G9)</f>
        <v>Significant</v>
      </c>
      <c r="Q10" s="78">
        <f>IF('Step 2 - Event Likelihood'!$H9="","",'Step 2 - Event Likelihood'!$H9)</f>
        <v>10</v>
      </c>
      <c r="R10" s="78">
        <f>IF('Step 3 - Time to Impact'!$H9="","",'Step 3 - Time to Impact'!$H9)</f>
        <v>10</v>
      </c>
      <c r="S10" s="78">
        <f>IF('Step 4 - Financial Severity'!$H9="","",'Step 4 - Financial Severity'!$H9)</f>
        <v>4</v>
      </c>
      <c r="T10" s="78">
        <f>IF('Step 5 - Injury Severity'!$H9="","",'Step 5 - Injury Severity'!$H9)</f>
        <v>2</v>
      </c>
      <c r="U10" s="78">
        <f>IF('Step 6 - Reputational Severity'!$H9="","",'Step 6 - Reputational Severity'!$H9)</f>
        <v>2</v>
      </c>
      <c r="V10" s="79">
        <f>IF('Step 2 - Event Likelihood'!$G9="","",VLOOKUP('Step 2 - Event Likelihood'!$G9,'Customize Scales'!$I$41:$K$46,3,FALSE))</f>
        <v>4</v>
      </c>
      <c r="W10" s="79">
        <f>IF('Step 3 - Time to Impact'!$G9="","",VLOOKUP('Step 3 - Time to Impact'!$G9,'Customize Scales'!$I$41:$K$46,3,FALSE))</f>
        <v>4</v>
      </c>
      <c r="X10" s="79">
        <f>IF('Step 4 - Financial Severity'!$G9="","",VLOOKUP('Step 4 - Financial Severity'!$G9,'Customize Scales'!$I$41:$K$46,3,FALSE))</f>
        <v>4</v>
      </c>
      <c r="Y10" s="79">
        <f>IF('Step 5 - Injury Severity'!$G9="","",VLOOKUP('Step 5 - Injury Severity'!$G9,'Customize Scales'!$I$41:$K$46,3,FALSE))</f>
        <v>4</v>
      </c>
      <c r="Z10" s="80">
        <f>IF('Step 6 - Reputational Severity'!$G9="","",VLOOKUP('Step 6 - Reputational Severity'!$G9,'Customize Scales'!$I$41:$K$46,3,FALSE))</f>
        <v>4</v>
      </c>
      <c r="AA10" s="81">
        <f>IF('Customize Scales'!$N$4="","",'Customize Scales'!$N$4)</f>
        <v>0.2</v>
      </c>
      <c r="AB10" s="81">
        <f>IF('Customize Scales'!$N$5="","",'Customize Scales'!$N$5)</f>
        <v>0.2</v>
      </c>
      <c r="AC10" s="81">
        <f>IF('Customize Scales'!$N$6="","",'Customize Scales'!$N$6)</f>
        <v>0.2</v>
      </c>
      <c r="AD10" s="81">
        <f>IF('Customize Scales'!$N$7="","",'Customize Scales'!$N$7)</f>
        <v>0.2</v>
      </c>
      <c r="AE10" s="81">
        <f>IF('Customize Scales'!$N$8="","",'Customize Scales'!$N$8)</f>
        <v>0.2</v>
      </c>
      <c r="AF10" s="82">
        <f t="shared" si="0"/>
        <v>6</v>
      </c>
      <c r="AG10" s="82">
        <f t="shared" si="1"/>
        <v>4</v>
      </c>
      <c r="AH10" s="88">
        <f>IF('Step 2 - Event Likelihood'!$I9="","",'Step 2 - Event Likelihood'!$I9)</f>
        <v>0.75</v>
      </c>
      <c r="AI10" s="88">
        <f>IF('Step 3 - Time to Impact'!$I9="","",'Step 3 - Time to Impact'!$I9)</f>
        <v>0.75</v>
      </c>
      <c r="AJ10" s="88">
        <f>IF('Step 4 - Financial Severity'!$I9="","",'Step 4 - Financial Severity'!$I9)</f>
        <v>0.75</v>
      </c>
      <c r="AK10" s="88">
        <f>IF('Step 5 - Injury Severity'!$I9="","",'Step 5 - Injury Severity'!$I9)</f>
        <v>0.75</v>
      </c>
      <c r="AL10" s="89">
        <f>IF('Step 6 - Reputational Severity'!$I9="","",'Step 6 - Reputational Severity'!$I9)</f>
        <v>0.75</v>
      </c>
      <c r="AM10" s="90">
        <f t="shared" si="2"/>
        <v>2.5</v>
      </c>
      <c r="AN10" s="90">
        <f t="shared" si="2"/>
        <v>2.5</v>
      </c>
      <c r="AO10" s="90">
        <f t="shared" si="2"/>
        <v>1</v>
      </c>
      <c r="AP10" s="90">
        <f t="shared" si="2"/>
        <v>0.5</v>
      </c>
      <c r="AQ10" s="84">
        <f t="shared" si="2"/>
        <v>0.5</v>
      </c>
    </row>
    <row r="11" spans="2:43" ht="43.8" thickBot="1" x14ac:dyDescent="0.35">
      <c r="B11" s="170"/>
      <c r="D11" s="85" t="str">
        <f>IF('Step 1 - Risk Events'!$D10="","",'Step 1 - Risk Events'!$D10)</f>
        <v xml:space="preserve">Prolonged close contact (&gt;10min,&lt;6 feet) </v>
      </c>
      <c r="E11" s="86" t="str">
        <f>IF('Step 1 - Risk Events'!$H10="","",'Step 1 - Risk Events'!$H10)</f>
        <v>Directional flow and signage, Rely on PPE (masks, shields, barriers, sanitizers), Training</v>
      </c>
      <c r="F11" s="87" t="str">
        <f>IF($D11="","",IF($D11="","",IF($AM11="","Step 2 Incomplete",IF($AN11="","Step 3 Incomplete",IF($AO11="","Step 4 Incomplete",IF($AP11="","Step 5 Incomplete",IF($AQ11="","Step 6 Incomplete",INDEX(Scoring!$C$5:$G$13,MATCH(AF11,Scoring!$B$5:$B$13,0),MATCH(AG11,Scoring!$C$4:$G$4,0)))))))))</f>
        <v>Adequately controlled</v>
      </c>
      <c r="G11" s="160" t="str">
        <f>IF('Step 2 - Event Likelihood'!$F10="","",'Step 2 - Event Likelihood'!$F10)</f>
        <v>Multiple time per day</v>
      </c>
      <c r="H11" s="77" t="str">
        <f>IF('Step 2 - Event Likelihood'!$G10="","",'Step 2 - Event Likelihood'!$G10)</f>
        <v>Moderate</v>
      </c>
      <c r="I11" s="76" t="str">
        <f>IF('Step 3 - Time to Impact'!$F10="","",'Step 3 - Time to Impact'!$F10)</f>
        <v>Immediate</v>
      </c>
      <c r="J11" s="77" t="str">
        <f>IF('Step 3 - Time to Impact'!$G10="","",'Step 3 - Time to Impact'!$G10)</f>
        <v>Moderate</v>
      </c>
      <c r="K11" s="76" t="str">
        <f>IF('Step 4 - Financial Severity'!$F10="","",'Step 4 - Financial Severity'!$F10)</f>
        <v>up to $10,000</v>
      </c>
      <c r="L11" s="77" t="str">
        <f>IF('Step 4 - Financial Severity'!$G10="","",'Step 4 - Financial Severity'!$G10)</f>
        <v>Moderate</v>
      </c>
      <c r="M11" s="76" t="str">
        <f>IF('Step 5 - Injury Severity'!$F10="","",'Step 5 - Injury Severity'!$F10)</f>
        <v>None</v>
      </c>
      <c r="N11" s="77" t="str">
        <f>IF('Step 5 - Injury Severity'!$G10="","",'Step 5 - Injury Severity'!$G10)</f>
        <v>Moderate</v>
      </c>
      <c r="O11" s="76" t="str">
        <f>IF('Step 6 - Reputational Severity'!$F10="","",'Step 6 - Reputational Severity'!$F10)</f>
        <v>None</v>
      </c>
      <c r="P11" s="77" t="str">
        <f>IF('Step 6 - Reputational Severity'!$G10="","",'Step 6 - Reputational Severity'!$G10)</f>
        <v>Moderate</v>
      </c>
      <c r="Q11" s="78">
        <f>IF('Step 2 - Event Likelihood'!$H10="","",'Step 2 - Event Likelihood'!$H10)</f>
        <v>10</v>
      </c>
      <c r="R11" s="78">
        <f>IF('Step 3 - Time to Impact'!$H10="","",'Step 3 - Time to Impact'!$H10)</f>
        <v>10</v>
      </c>
      <c r="S11" s="78">
        <f>IF('Step 4 - Financial Severity'!$H10="","",'Step 4 - Financial Severity'!$H10)</f>
        <v>4</v>
      </c>
      <c r="T11" s="78">
        <f>IF('Step 5 - Injury Severity'!$H10="","",'Step 5 - Injury Severity'!$H10)</f>
        <v>2</v>
      </c>
      <c r="U11" s="78">
        <f>IF('Step 6 - Reputational Severity'!$H10="","",'Step 6 - Reputational Severity'!$H10)</f>
        <v>2</v>
      </c>
      <c r="V11" s="79">
        <f>IF('Step 2 - Event Likelihood'!$G10="","",VLOOKUP('Step 2 - Event Likelihood'!$G10,'Customize Scales'!$I$41:$K$46,3,FALSE))</f>
        <v>3</v>
      </c>
      <c r="W11" s="79">
        <f>IF('Step 3 - Time to Impact'!$G10="","",VLOOKUP('Step 3 - Time to Impact'!$G10,'Customize Scales'!$I$41:$K$46,3,FALSE))</f>
        <v>3</v>
      </c>
      <c r="X11" s="79">
        <f>IF('Step 4 - Financial Severity'!$G10="","",VLOOKUP('Step 4 - Financial Severity'!$G10,'Customize Scales'!$I$41:$K$46,3,FALSE))</f>
        <v>3</v>
      </c>
      <c r="Y11" s="79">
        <f>IF('Step 5 - Injury Severity'!$G10="","",VLOOKUP('Step 5 - Injury Severity'!$G10,'Customize Scales'!$I$41:$K$46,3,FALSE))</f>
        <v>3</v>
      </c>
      <c r="Z11" s="80">
        <f>IF('Step 6 - Reputational Severity'!$G10="","",VLOOKUP('Step 6 - Reputational Severity'!$G10,'Customize Scales'!$I$41:$K$46,3,FALSE))</f>
        <v>3</v>
      </c>
      <c r="AA11" s="81">
        <f>IF('Customize Scales'!$N$4="","",'Customize Scales'!$N$4)</f>
        <v>0.2</v>
      </c>
      <c r="AB11" s="81">
        <f>IF('Customize Scales'!$N$5="","",'Customize Scales'!$N$5)</f>
        <v>0.2</v>
      </c>
      <c r="AC11" s="81">
        <f>IF('Customize Scales'!$N$6="","",'Customize Scales'!$N$6)</f>
        <v>0.2</v>
      </c>
      <c r="AD11" s="81">
        <f>IF('Customize Scales'!$N$7="","",'Customize Scales'!$N$7)</f>
        <v>0.2</v>
      </c>
      <c r="AE11" s="81">
        <f>IF('Customize Scales'!$N$8="","",'Customize Scales'!$N$8)</f>
        <v>0.2</v>
      </c>
      <c r="AF11" s="82">
        <f t="shared" si="0"/>
        <v>6</v>
      </c>
      <c r="AG11" s="82">
        <f t="shared" si="1"/>
        <v>3</v>
      </c>
      <c r="AH11" s="88">
        <f>IF('Step 2 - Event Likelihood'!$I10="","",'Step 2 - Event Likelihood'!$I10)</f>
        <v>0.5</v>
      </c>
      <c r="AI11" s="88">
        <f>IF('Step 3 - Time to Impact'!$I10="","",'Step 3 - Time to Impact'!$I10)</f>
        <v>0.5</v>
      </c>
      <c r="AJ11" s="88">
        <f>IF('Step 4 - Financial Severity'!$I10="","",'Step 4 - Financial Severity'!$I10)</f>
        <v>0.5</v>
      </c>
      <c r="AK11" s="88">
        <f>IF('Step 5 - Injury Severity'!$I10="","",'Step 5 - Injury Severity'!$I10)</f>
        <v>0.5</v>
      </c>
      <c r="AL11" s="89">
        <f>IF('Step 6 - Reputational Severity'!$I10="","",'Step 6 - Reputational Severity'!$I10)</f>
        <v>0.5</v>
      </c>
      <c r="AM11" s="90">
        <f t="shared" si="2"/>
        <v>5</v>
      </c>
      <c r="AN11" s="90">
        <f t="shared" si="2"/>
        <v>5</v>
      </c>
      <c r="AO11" s="90">
        <f t="shared" si="2"/>
        <v>2</v>
      </c>
      <c r="AP11" s="90">
        <f t="shared" si="2"/>
        <v>1</v>
      </c>
      <c r="AQ11" s="84">
        <f t="shared" si="2"/>
        <v>1</v>
      </c>
    </row>
    <row r="12" spans="2:43" ht="29.4" thickBot="1" x14ac:dyDescent="0.35">
      <c r="B12" s="171"/>
      <c r="D12" s="85" t="str">
        <f>IF('Step 1 - Risk Events'!$D11="","",'Step 1 - Risk Events'!$D11)</f>
        <v>Employees in contact with students or community on daily basis</v>
      </c>
      <c r="E12" s="86" t="str">
        <f>IF('Step 1 - Risk Events'!$H11="","",'Step 1 - Risk Events'!$H11)</f>
        <v>Rely on PPE (masks, shields, barriers, sanitizers), Training</v>
      </c>
      <c r="F12" s="91" t="str">
        <f>IF($D12="","",IF($D12="","",IF($AM12="","Step 2 Incomplete",IF($AN12="","Step 3 Incomplete",IF($AO12="","Step 4 Incomplete",IF($AP12="","Step 5 Incomplete",IF($AQ12="","Step 6 Incomplete",INDEX(Scoring!$C$5:$G$13,MATCH(AF12,Scoring!$B$5:$B$13,0),MATCH(AG12,Scoring!$C$4:$G$4,0)))))))))</f>
        <v>Adequately controlled</v>
      </c>
      <c r="G12" s="160" t="str">
        <f>IF('Step 2 - Event Likelihood'!$F11="","",'Step 2 - Event Likelihood'!$F11)</f>
        <v>Multiple time per day</v>
      </c>
      <c r="H12" s="77" t="str">
        <f>IF('Step 2 - Event Likelihood'!$G11="","",'Step 2 - Event Likelihood'!$G11)</f>
        <v>Significant</v>
      </c>
      <c r="I12" s="76" t="str">
        <f>IF('Step 3 - Time to Impact'!$F11="","",'Step 3 - Time to Impact'!$F11)</f>
        <v>Immediate</v>
      </c>
      <c r="J12" s="77" t="str">
        <f>IF('Step 3 - Time to Impact'!$G11="","",'Step 3 - Time to Impact'!$G11)</f>
        <v>Significant</v>
      </c>
      <c r="K12" s="76" t="str">
        <f>IF('Step 4 - Financial Severity'!$F11="","",'Step 4 - Financial Severity'!$F11)</f>
        <v>Up to $100,000</v>
      </c>
      <c r="L12" s="77" t="str">
        <f>IF('Step 4 - Financial Severity'!$G11="","",'Step 4 - Financial Severity'!$G11)</f>
        <v>Significant</v>
      </c>
      <c r="M12" s="76" t="str">
        <f>IF('Step 5 - Injury Severity'!$F11="","",'Step 5 - Injury Severity'!$F11)</f>
        <v>None</v>
      </c>
      <c r="N12" s="77" t="str">
        <f>IF('Step 5 - Injury Severity'!$G11="","",'Step 5 - Injury Severity'!$G11)</f>
        <v>Significant</v>
      </c>
      <c r="O12" s="76" t="str">
        <f>IF('Step 6 - Reputational Severity'!$F11="","",'Step 6 - Reputational Severity'!$F11)</f>
        <v>None</v>
      </c>
      <c r="P12" s="77" t="str">
        <f>IF('Step 6 - Reputational Severity'!$G11="","",'Step 6 - Reputational Severity'!$G11)</f>
        <v>Significant</v>
      </c>
      <c r="Q12" s="78">
        <f>IF('Step 2 - Event Likelihood'!$H11="","",'Step 2 - Event Likelihood'!$H11)</f>
        <v>10</v>
      </c>
      <c r="R12" s="78">
        <f>IF('Step 3 - Time to Impact'!$H11="","",'Step 3 - Time to Impact'!$H11)</f>
        <v>10</v>
      </c>
      <c r="S12" s="78">
        <f>IF('Step 4 - Financial Severity'!$H11="","",'Step 4 - Financial Severity'!$H11)</f>
        <v>8</v>
      </c>
      <c r="T12" s="78">
        <f>IF('Step 5 - Injury Severity'!$H11="","",'Step 5 - Injury Severity'!$H11)</f>
        <v>2</v>
      </c>
      <c r="U12" s="78">
        <f>IF('Step 6 - Reputational Severity'!$H11="","",'Step 6 - Reputational Severity'!$H11)</f>
        <v>2</v>
      </c>
      <c r="V12" s="79">
        <f>IF('Step 2 - Event Likelihood'!$G11="","",VLOOKUP('Step 2 - Event Likelihood'!$G11,'Customize Scales'!$I$41:$K$46,3,FALSE))</f>
        <v>4</v>
      </c>
      <c r="W12" s="79">
        <f>IF('Step 3 - Time to Impact'!$G11="","",VLOOKUP('Step 3 - Time to Impact'!$G11,'Customize Scales'!$I$41:$K$46,3,FALSE))</f>
        <v>4</v>
      </c>
      <c r="X12" s="79">
        <f>IF('Step 4 - Financial Severity'!$G11="","",VLOOKUP('Step 4 - Financial Severity'!$G11,'Customize Scales'!$I$41:$K$46,3,FALSE))</f>
        <v>4</v>
      </c>
      <c r="Y12" s="79">
        <f>IF('Step 5 - Injury Severity'!$G11="","",VLOOKUP('Step 5 - Injury Severity'!$G11,'Customize Scales'!$I$41:$K$46,3,FALSE))</f>
        <v>4</v>
      </c>
      <c r="Z12" s="80">
        <f>IF('Step 6 - Reputational Severity'!$G11="","",VLOOKUP('Step 6 - Reputational Severity'!$G11,'Customize Scales'!$I$41:$K$46,3,FALSE))</f>
        <v>4</v>
      </c>
      <c r="AA12" s="81">
        <f>IF('Customize Scales'!$N$4="","",'Customize Scales'!$N$4)</f>
        <v>0.2</v>
      </c>
      <c r="AB12" s="81">
        <f>IF('Customize Scales'!$N$5="","",'Customize Scales'!$N$5)</f>
        <v>0.2</v>
      </c>
      <c r="AC12" s="81">
        <f>IF('Customize Scales'!$N$6="","",'Customize Scales'!$N$6)</f>
        <v>0.2</v>
      </c>
      <c r="AD12" s="81">
        <f>IF('Customize Scales'!$N$7="","",'Customize Scales'!$N$7)</f>
        <v>0.2</v>
      </c>
      <c r="AE12" s="81">
        <f>IF('Customize Scales'!$N$8="","",'Customize Scales'!$N$8)</f>
        <v>0.2</v>
      </c>
      <c r="AF12" s="82">
        <f t="shared" si="0"/>
        <v>6</v>
      </c>
      <c r="AG12" s="82">
        <f t="shared" si="1"/>
        <v>4</v>
      </c>
      <c r="AH12" s="88">
        <f>IF('Step 2 - Event Likelihood'!$I11="","",'Step 2 - Event Likelihood'!$I11)</f>
        <v>0.75</v>
      </c>
      <c r="AI12" s="88">
        <f>IF('Step 3 - Time to Impact'!$I11="","",'Step 3 - Time to Impact'!$I11)</f>
        <v>0.75</v>
      </c>
      <c r="AJ12" s="88">
        <f>IF('Step 4 - Financial Severity'!$I11="","",'Step 4 - Financial Severity'!$I11)</f>
        <v>0.75</v>
      </c>
      <c r="AK12" s="88">
        <f>IF('Step 5 - Injury Severity'!$I11="","",'Step 5 - Injury Severity'!$I11)</f>
        <v>0.75</v>
      </c>
      <c r="AL12" s="89">
        <f>IF('Step 6 - Reputational Severity'!$I11="","",'Step 6 - Reputational Severity'!$I11)</f>
        <v>0.75</v>
      </c>
      <c r="AM12" s="90">
        <f t="shared" si="2"/>
        <v>2.5</v>
      </c>
      <c r="AN12" s="90">
        <f t="shared" si="2"/>
        <v>2.5</v>
      </c>
      <c r="AO12" s="90">
        <f t="shared" si="2"/>
        <v>2</v>
      </c>
      <c r="AP12" s="90">
        <f t="shared" si="2"/>
        <v>0.5</v>
      </c>
      <c r="AQ12" s="84">
        <f t="shared" si="2"/>
        <v>0.5</v>
      </c>
    </row>
    <row r="13" spans="2:43" ht="29.4" thickBot="1" x14ac:dyDescent="0.35">
      <c r="B13" s="171"/>
      <c r="D13" s="85" t="str">
        <f>IF('Step 1 - Risk Events'!$D12="","",'Step 1 - Risk Events'!$D12)</f>
        <v>Vulnerable populations (aged, disabled, etc.)</v>
      </c>
      <c r="E13" s="86" t="str">
        <f>IF('Step 1 - Risk Events'!$H12="","",'Step 1 - Risk Events'!$H12)</f>
        <v>One student per room, Rely on PPE (masks, shields, barriers, sanitizers)</v>
      </c>
      <c r="F13" s="91" t="str">
        <f>IF($D13="","",IF($D13="","",IF($AM13="","Step 2 Incomplete",IF($AN13="","Step 3 Incomplete",IF($AO13="","Step 4 Incomplete",IF($AP13="","Step 5 Incomplete",IF($AQ13="","Step 6 Incomplete",INDEX(Scoring!$C$5:$G$13,MATCH(AF13,Scoring!$B$5:$B$13,0),MATCH(AG13,Scoring!$C$4:$G$4,0)))))))))</f>
        <v>Poorly controlled</v>
      </c>
      <c r="G13" s="160" t="str">
        <f>IF('Step 2 - Event Likelihood'!$F12="","",'Step 2 - Event Likelihood'!$F12)</f>
        <v>Multiple time per day</v>
      </c>
      <c r="H13" s="77" t="str">
        <f>IF('Step 2 - Event Likelihood'!$G12="","",'Step 2 - Event Likelihood'!$G12)</f>
        <v>Moderate</v>
      </c>
      <c r="I13" s="76" t="str">
        <f>IF('Step 3 - Time to Impact'!$F12="","",'Step 3 - Time to Impact'!$F12)</f>
        <v>Immediate</v>
      </c>
      <c r="J13" s="77" t="str">
        <f>IF('Step 3 - Time to Impact'!$G12="","",'Step 3 - Time to Impact'!$G12)</f>
        <v>Moderate</v>
      </c>
      <c r="K13" s="76" t="str">
        <f>IF('Step 4 - Financial Severity'!$F12="","",'Step 4 - Financial Severity'!$F12)</f>
        <v>Up to $50,000</v>
      </c>
      <c r="L13" s="77" t="str">
        <f>IF('Step 4 - Financial Severity'!$G12="","",'Step 4 - Financial Severity'!$G12)</f>
        <v>Moderate</v>
      </c>
      <c r="M13" s="76" t="str">
        <f>IF('Step 5 - Injury Severity'!$F12="","",'Step 5 - Injury Severity'!$F12)</f>
        <v>COVID hospitalization</v>
      </c>
      <c r="N13" s="77" t="str">
        <f>IF('Step 5 - Injury Severity'!$G12="","",'Step 5 - Injury Severity'!$G12)</f>
        <v>Moderate</v>
      </c>
      <c r="O13" s="76" t="str">
        <f>IF('Step 6 - Reputational Severity'!$F12="","",'Step 6 - Reputational Severity'!$F12)</f>
        <v>Significant</v>
      </c>
      <c r="P13" s="77" t="str">
        <f>IF('Step 6 - Reputational Severity'!$G12="","",'Step 6 - Reputational Severity'!$G12)</f>
        <v>Moderate</v>
      </c>
      <c r="Q13" s="78">
        <f>IF('Step 2 - Event Likelihood'!$H12="","",'Step 2 - Event Likelihood'!$H12)</f>
        <v>10</v>
      </c>
      <c r="R13" s="78">
        <f>IF('Step 3 - Time to Impact'!$H12="","",'Step 3 - Time to Impact'!$H12)</f>
        <v>10</v>
      </c>
      <c r="S13" s="78">
        <f>IF('Step 4 - Financial Severity'!$H12="","",'Step 4 - Financial Severity'!$H12)</f>
        <v>6</v>
      </c>
      <c r="T13" s="78">
        <f>IF('Step 5 - Injury Severity'!$H12="","",'Step 5 - Injury Severity'!$H12)</f>
        <v>10</v>
      </c>
      <c r="U13" s="78">
        <f>IF('Step 6 - Reputational Severity'!$H12="","",'Step 6 - Reputational Severity'!$H12)</f>
        <v>10</v>
      </c>
      <c r="V13" s="79">
        <f>IF('Step 2 - Event Likelihood'!$G12="","",VLOOKUP('Step 2 - Event Likelihood'!$G12,'Customize Scales'!$I$41:$K$46,3,FALSE))</f>
        <v>3</v>
      </c>
      <c r="W13" s="79">
        <f>IF('Step 3 - Time to Impact'!$G12="","",VLOOKUP('Step 3 - Time to Impact'!$G12,'Customize Scales'!$I$41:$K$46,3,FALSE))</f>
        <v>3</v>
      </c>
      <c r="X13" s="79">
        <f>IF('Step 4 - Financial Severity'!$G12="","",VLOOKUP('Step 4 - Financial Severity'!$G12,'Customize Scales'!$I$41:$K$46,3,FALSE))</f>
        <v>3</v>
      </c>
      <c r="Y13" s="79">
        <f>IF('Step 5 - Injury Severity'!$G12="","",VLOOKUP('Step 5 - Injury Severity'!$G12,'Customize Scales'!$I$41:$K$46,3,FALSE))</f>
        <v>3</v>
      </c>
      <c r="Z13" s="80">
        <f>IF('Step 6 - Reputational Severity'!$G12="","",VLOOKUP('Step 6 - Reputational Severity'!$G12,'Customize Scales'!$I$41:$K$46,3,FALSE))</f>
        <v>3</v>
      </c>
      <c r="AA13" s="81">
        <f>IF('Customize Scales'!$N$4="","",'Customize Scales'!$N$4)</f>
        <v>0.2</v>
      </c>
      <c r="AB13" s="81">
        <f>IF('Customize Scales'!$N$5="","",'Customize Scales'!$N$5)</f>
        <v>0.2</v>
      </c>
      <c r="AC13" s="81">
        <f>IF('Customize Scales'!$N$6="","",'Customize Scales'!$N$6)</f>
        <v>0.2</v>
      </c>
      <c r="AD13" s="81">
        <f>IF('Customize Scales'!$N$7="","",'Customize Scales'!$N$7)</f>
        <v>0.2</v>
      </c>
      <c r="AE13" s="81">
        <f>IF('Customize Scales'!$N$8="","",'Customize Scales'!$N$8)</f>
        <v>0.2</v>
      </c>
      <c r="AF13" s="82">
        <f t="shared" si="0"/>
        <v>9</v>
      </c>
      <c r="AG13" s="82">
        <f t="shared" si="1"/>
        <v>3</v>
      </c>
      <c r="AH13" s="88">
        <f>IF('Step 2 - Event Likelihood'!$I12="","",'Step 2 - Event Likelihood'!$I12)</f>
        <v>0.5</v>
      </c>
      <c r="AI13" s="88">
        <f>IF('Step 3 - Time to Impact'!$I12="","",'Step 3 - Time to Impact'!$I12)</f>
        <v>0.5</v>
      </c>
      <c r="AJ13" s="88">
        <f>IF('Step 4 - Financial Severity'!$I12="","",'Step 4 - Financial Severity'!$I12)</f>
        <v>0.5</v>
      </c>
      <c r="AK13" s="88">
        <f>IF('Step 5 - Injury Severity'!$I12="","",'Step 5 - Injury Severity'!$I12)</f>
        <v>0.5</v>
      </c>
      <c r="AL13" s="89">
        <f>IF('Step 6 - Reputational Severity'!$I12="","",'Step 6 - Reputational Severity'!$I12)</f>
        <v>0.5</v>
      </c>
      <c r="AM13" s="90">
        <f t="shared" si="2"/>
        <v>5</v>
      </c>
      <c r="AN13" s="90">
        <f t="shared" si="2"/>
        <v>5</v>
      </c>
      <c r="AO13" s="90">
        <f t="shared" si="2"/>
        <v>3</v>
      </c>
      <c r="AP13" s="90">
        <f t="shared" si="2"/>
        <v>5</v>
      </c>
      <c r="AQ13" s="84">
        <f t="shared" si="2"/>
        <v>5</v>
      </c>
    </row>
    <row r="14" spans="2:43" ht="29.4" thickBot="1" x14ac:dyDescent="0.35">
      <c r="B14" s="171"/>
      <c r="D14" s="85" t="str">
        <f>IF('Step 1 - Risk Events'!$D13="","",'Step 1 - Risk Events'!$D13)</f>
        <v>Public Health Capability</v>
      </c>
      <c r="E14" s="86" t="str">
        <f>IF('Step 1 - Risk Events'!$H13="","",'Step 1 - Risk Events'!$H13)</f>
        <v>Develop internal capability, Tracking, Training</v>
      </c>
      <c r="F14" s="91" t="str">
        <f>IF($D14="","",IF($D14="","",IF($AM14="","Step 2 Incomplete",IF($AN14="","Step 3 Incomplete",IF($AO14="","Step 4 Incomplete",IF($AP14="","Step 5 Incomplete",IF($AQ14="","Step 6 Incomplete",INDEX(Scoring!$C$5:$G$13,MATCH(AF14,Scoring!$B$5:$B$13,0),MATCH(AG14,Scoring!$C$4:$G$4,0)))))))))</f>
        <v>Poorly controlled</v>
      </c>
      <c r="G14" s="160" t="str">
        <f>IF('Step 2 - Event Likelihood'!$F13="","",'Step 2 - Event Likelihood'!$F13)</f>
        <v>Every Month</v>
      </c>
      <c r="H14" s="77" t="str">
        <f>IF('Step 2 - Event Likelihood'!$G13="","",'Step 2 - Event Likelihood'!$G13)</f>
        <v>Unsure/Don't know</v>
      </c>
      <c r="I14" s="76" t="str">
        <f>IF('Step 3 - Time to Impact'!$F13="","",'Step 3 - Time to Impact'!$F13)</f>
        <v>Short-term</v>
      </c>
      <c r="J14" s="77" t="str">
        <f>IF('Step 3 - Time to Impact'!$G13="","",'Step 3 - Time to Impact'!$G13)</f>
        <v>Unsure/Don't know</v>
      </c>
      <c r="K14" s="76" t="str">
        <f>IF('Step 4 - Financial Severity'!$F13="","",'Step 4 - Financial Severity'!$F13)</f>
        <v>Damaging</v>
      </c>
      <c r="L14" s="77" t="str">
        <f>IF('Step 4 - Financial Severity'!$G13="","",'Step 4 - Financial Severity'!$G13)</f>
        <v>Unsure/Don't know</v>
      </c>
      <c r="M14" s="76" t="str">
        <f>IF('Step 5 - Injury Severity'!$F13="","",'Step 5 - Injury Severity'!$F13)</f>
        <v>Testing</v>
      </c>
      <c r="N14" s="77" t="str">
        <f>IF('Step 5 - Injury Severity'!$G13="","",'Step 5 - Injury Severity'!$G13)</f>
        <v>Unsure/Don't know</v>
      </c>
      <c r="O14" s="76" t="str">
        <f>IF('Step 6 - Reputational Severity'!$F13="","",'Step 6 - Reputational Severity'!$F13)</f>
        <v>None</v>
      </c>
      <c r="P14" s="77" t="str">
        <f>IF('Step 6 - Reputational Severity'!$G13="","",'Step 6 - Reputational Severity'!$G13)</f>
        <v>Unsure/Don't know</v>
      </c>
      <c r="Q14" s="78">
        <f>IF('Step 2 - Event Likelihood'!$H13="","",'Step 2 - Event Likelihood'!$H13)</f>
        <v>6</v>
      </c>
      <c r="R14" s="78">
        <f>IF('Step 3 - Time to Impact'!$H13="","",'Step 3 - Time to Impact'!$H13)</f>
        <v>5</v>
      </c>
      <c r="S14" s="78">
        <f>IF('Step 4 - Financial Severity'!$H13="","",'Step 4 - Financial Severity'!$H13)</f>
        <v>10</v>
      </c>
      <c r="T14" s="78">
        <f>IF('Step 5 - Injury Severity'!$H13="","",'Step 5 - Injury Severity'!$H13)</f>
        <v>4</v>
      </c>
      <c r="U14" s="78">
        <f>IF('Step 6 - Reputational Severity'!$H13="","",'Step 6 - Reputational Severity'!$H13)</f>
        <v>2</v>
      </c>
      <c r="V14" s="79">
        <f>IF('Step 2 - Event Likelihood'!$G13="","",VLOOKUP('Step 2 - Event Likelihood'!$G13,'Customize Scales'!$I$41:$K$46,3,FALSE))</f>
        <v>1</v>
      </c>
      <c r="W14" s="79">
        <f>IF('Step 3 - Time to Impact'!$G13="","",VLOOKUP('Step 3 - Time to Impact'!$G13,'Customize Scales'!$I$41:$K$46,3,FALSE))</f>
        <v>1</v>
      </c>
      <c r="X14" s="79">
        <f>IF('Step 4 - Financial Severity'!$G13="","",VLOOKUP('Step 4 - Financial Severity'!$G13,'Customize Scales'!$I$41:$K$46,3,FALSE))</f>
        <v>1</v>
      </c>
      <c r="Y14" s="79">
        <f>IF('Step 5 - Injury Severity'!$G13="","",VLOOKUP('Step 5 - Injury Severity'!$G13,'Customize Scales'!$I$41:$K$46,3,FALSE))</f>
        <v>1</v>
      </c>
      <c r="Z14" s="80">
        <f>IF('Step 6 - Reputational Severity'!$G13="","",VLOOKUP('Step 6 - Reputational Severity'!$G13,'Customize Scales'!$I$41:$K$46,3,FALSE))</f>
        <v>1</v>
      </c>
      <c r="AA14" s="81">
        <f>IF('Customize Scales'!$N$4="","",'Customize Scales'!$N$4)</f>
        <v>0.2</v>
      </c>
      <c r="AB14" s="81">
        <f>IF('Customize Scales'!$N$5="","",'Customize Scales'!$N$5)</f>
        <v>0.2</v>
      </c>
      <c r="AC14" s="81">
        <f>IF('Customize Scales'!$N$6="","",'Customize Scales'!$N$6)</f>
        <v>0.2</v>
      </c>
      <c r="AD14" s="81">
        <f>IF('Customize Scales'!$N$7="","",'Customize Scales'!$N$7)</f>
        <v>0.2</v>
      </c>
      <c r="AE14" s="81">
        <f>IF('Customize Scales'!$N$8="","",'Customize Scales'!$N$8)</f>
        <v>0.2</v>
      </c>
      <c r="AF14" s="82">
        <f t="shared" si="0"/>
        <v>5</v>
      </c>
      <c r="AG14" s="82">
        <f t="shared" si="1"/>
        <v>1</v>
      </c>
      <c r="AH14" s="88">
        <f>IF('Step 2 - Event Likelihood'!$I13="","",'Step 2 - Event Likelihood'!$I13)</f>
        <v>0</v>
      </c>
      <c r="AI14" s="88">
        <f>IF('Step 3 - Time to Impact'!$I13="","",'Step 3 - Time to Impact'!$I13)</f>
        <v>0</v>
      </c>
      <c r="AJ14" s="88">
        <f>IF('Step 4 - Financial Severity'!$I13="","",'Step 4 - Financial Severity'!$I13)</f>
        <v>0</v>
      </c>
      <c r="AK14" s="88">
        <f>IF('Step 5 - Injury Severity'!$I13="","",'Step 5 - Injury Severity'!$I13)</f>
        <v>0</v>
      </c>
      <c r="AL14" s="89">
        <f>IF('Step 6 - Reputational Severity'!$I13="","",'Step 6 - Reputational Severity'!$I13)</f>
        <v>0</v>
      </c>
      <c r="AM14" s="90">
        <f t="shared" si="2"/>
        <v>6</v>
      </c>
      <c r="AN14" s="90">
        <f t="shared" si="2"/>
        <v>5</v>
      </c>
      <c r="AO14" s="90">
        <f t="shared" si="2"/>
        <v>10</v>
      </c>
      <c r="AP14" s="90">
        <f t="shared" si="2"/>
        <v>4</v>
      </c>
      <c r="AQ14" s="84">
        <f t="shared" si="2"/>
        <v>2</v>
      </c>
    </row>
    <row r="15" spans="2:43" ht="29.4" thickBot="1" x14ac:dyDescent="0.35">
      <c r="B15" s="171"/>
      <c r="D15" s="85" t="str">
        <f>IF('Step 1 - Risk Events'!$D14="","",'Step 1 - Risk Events'!$D14)</f>
        <v>Public Events, Concerts, Athletics, other</v>
      </c>
      <c r="E15" s="86" t="str">
        <f>IF('Step 1 - Risk Events'!$H14="","",'Step 1 - Risk Events'!$H14)</f>
        <v>Conduct outdoors, Physical distancing enforced, Masks required</v>
      </c>
      <c r="F15" s="91" t="str">
        <f>IF($D15="","",IF($D15="","",IF($AM15="","Step 2 Incomplete",IF($AN15="","Step 3 Incomplete",IF($AO15="","Step 4 Incomplete",IF($AP15="","Step 5 Incomplete",IF($AQ15="","Step 6 Incomplete",INDEX(Scoring!$C$5:$G$13,MATCH(AF15,Scoring!$B$5:$B$13,0),MATCH(AG15,Scoring!$C$4:$G$4,0)))))))))</f>
        <v>Potentially poorly controlled</v>
      </c>
      <c r="G15" s="76" t="str">
        <f>IF('Step 2 - Event Likelihood'!$F14="","",'Step 2 - Event Likelihood'!$F14)</f>
        <v>Every week</v>
      </c>
      <c r="H15" s="77" t="str">
        <f>IF('Step 2 - Event Likelihood'!$G14="","",'Step 2 - Event Likelihood'!$G14)</f>
        <v>Moderate</v>
      </c>
      <c r="I15" s="76" t="str">
        <f>IF('Step 3 - Time to Impact'!$F14="","",'Step 3 - Time to Impact'!$F14)</f>
        <v>Long-term</v>
      </c>
      <c r="J15" s="77" t="str">
        <f>IF('Step 3 - Time to Impact'!$G14="","",'Step 3 - Time to Impact'!$G14)</f>
        <v>Moderate</v>
      </c>
      <c r="K15" s="76" t="str">
        <f>IF('Step 4 - Financial Severity'!$F14="","",'Step 4 - Financial Severity'!$F14)</f>
        <v>Up to $50,000</v>
      </c>
      <c r="L15" s="77" t="str">
        <f>IF('Step 4 - Financial Severity'!$G14="","",'Step 4 - Financial Severity'!$G14)</f>
        <v>Moderate</v>
      </c>
      <c r="M15" s="76" t="str">
        <f>IF('Step 5 - Injury Severity'!$F14="","",'Step 5 - Injury Severity'!$F14)</f>
        <v>COVID hospitalization</v>
      </c>
      <c r="N15" s="77" t="str">
        <f>IF('Step 5 - Injury Severity'!$G14="","",'Step 5 - Injury Severity'!$G14)</f>
        <v>Moderate</v>
      </c>
      <c r="O15" s="76" t="str">
        <f>IF('Step 6 - Reputational Severity'!$F14="","",'Step 6 - Reputational Severity'!$F14)</f>
        <v>Significant</v>
      </c>
      <c r="P15" s="77" t="str">
        <f>IF('Step 6 - Reputational Severity'!$G14="","",'Step 6 - Reputational Severity'!$G14)</f>
        <v>Moderate</v>
      </c>
      <c r="Q15" s="78">
        <f>IF('Step 2 - Event Likelihood'!$H14="","",'Step 2 - Event Likelihood'!$H14)</f>
        <v>8</v>
      </c>
      <c r="R15" s="78">
        <f>IF('Step 3 - Time to Impact'!$H14="","",'Step 3 - Time to Impact'!$H14)</f>
        <v>2</v>
      </c>
      <c r="S15" s="78">
        <f>IF('Step 4 - Financial Severity'!$H14="","",'Step 4 - Financial Severity'!$H14)</f>
        <v>6</v>
      </c>
      <c r="T15" s="78">
        <f>IF('Step 5 - Injury Severity'!$H14="","",'Step 5 - Injury Severity'!$H14)</f>
        <v>10</v>
      </c>
      <c r="U15" s="78">
        <f>IF('Step 6 - Reputational Severity'!$H14="","",'Step 6 - Reputational Severity'!$H14)</f>
        <v>10</v>
      </c>
      <c r="V15" s="79">
        <f>IF('Step 2 - Event Likelihood'!$G14="","",VLOOKUP('Step 2 - Event Likelihood'!$G14,'Customize Scales'!$I$41:$K$46,3,FALSE))</f>
        <v>3</v>
      </c>
      <c r="W15" s="79">
        <f>IF('Step 3 - Time to Impact'!$G14="","",VLOOKUP('Step 3 - Time to Impact'!$G14,'Customize Scales'!$I$41:$K$46,3,FALSE))</f>
        <v>3</v>
      </c>
      <c r="X15" s="79">
        <f>IF('Step 4 - Financial Severity'!$G14="","",VLOOKUP('Step 4 - Financial Severity'!$G14,'Customize Scales'!$I$41:$K$46,3,FALSE))</f>
        <v>3</v>
      </c>
      <c r="Y15" s="79">
        <f>IF('Step 5 - Injury Severity'!$G14="","",VLOOKUP('Step 5 - Injury Severity'!$G14,'Customize Scales'!$I$41:$K$46,3,FALSE))</f>
        <v>3</v>
      </c>
      <c r="Z15" s="80">
        <f>IF('Step 6 - Reputational Severity'!$G14="","",VLOOKUP('Step 6 - Reputational Severity'!$G14,'Customize Scales'!$I$41:$K$46,3,FALSE))</f>
        <v>3</v>
      </c>
      <c r="AA15" s="81">
        <f>IF('Customize Scales'!$N$4="","",'Customize Scales'!$N$4)</f>
        <v>0.2</v>
      </c>
      <c r="AB15" s="81">
        <f>IF('Customize Scales'!$N$5="","",'Customize Scales'!$N$5)</f>
        <v>0.2</v>
      </c>
      <c r="AC15" s="81">
        <f>IF('Customize Scales'!$N$6="","",'Customize Scales'!$N$6)</f>
        <v>0.2</v>
      </c>
      <c r="AD15" s="81">
        <f>IF('Customize Scales'!$N$7="","",'Customize Scales'!$N$7)</f>
        <v>0.2</v>
      </c>
      <c r="AE15" s="81">
        <f>IF('Customize Scales'!$N$8="","",'Customize Scales'!$N$8)</f>
        <v>0.2</v>
      </c>
      <c r="AF15" s="82">
        <f>IF(D15="","",ROUND(SUMPRODUCT(Q15:U15*AA15:AE15),0))</f>
        <v>7</v>
      </c>
      <c r="AG15" s="82">
        <f>IF(D15="","",ROUND(SUMPRODUCT(V15:Z15*AA15:AE15),0))</f>
        <v>3</v>
      </c>
      <c r="AH15" s="88">
        <f>IF('Step 2 - Event Likelihood'!$I14="","",'Step 2 - Event Likelihood'!$I14)</f>
        <v>0.5</v>
      </c>
      <c r="AI15" s="88">
        <f>IF('Step 3 - Time to Impact'!$I14="","",'Step 3 - Time to Impact'!$I14)</f>
        <v>0.5</v>
      </c>
      <c r="AJ15" s="88">
        <f>IF('Step 4 - Financial Severity'!$I14="","",'Step 4 - Financial Severity'!$I14)</f>
        <v>0.5</v>
      </c>
      <c r="AK15" s="88">
        <f>IF('Step 5 - Injury Severity'!$I14="","",'Step 5 - Injury Severity'!$I14)</f>
        <v>0.5</v>
      </c>
      <c r="AL15" s="89">
        <f>IF('Step 6 - Reputational Severity'!$I14="","",'Step 6 - Reputational Severity'!$I14)</f>
        <v>0.5</v>
      </c>
      <c r="AM15" s="90">
        <f t="shared" si="2"/>
        <v>4</v>
      </c>
      <c r="AN15" s="90">
        <f t="shared" si="2"/>
        <v>1</v>
      </c>
      <c r="AO15" s="90">
        <f t="shared" si="2"/>
        <v>3</v>
      </c>
      <c r="AP15" s="90">
        <f t="shared" si="2"/>
        <v>5</v>
      </c>
      <c r="AQ15" s="84">
        <f t="shared" si="2"/>
        <v>5</v>
      </c>
    </row>
    <row r="16" spans="2:43" ht="15" thickBot="1" x14ac:dyDescent="0.35">
      <c r="B16" s="171"/>
      <c r="D16" s="85" t="str">
        <f>IF('Step 1 - Risk Events'!$D15="","",'Step 1 - Risk Events'!$D15)</f>
        <v/>
      </c>
      <c r="E16" s="86" t="str">
        <f>IF('Step 1 - Risk Events'!$H15="","",'Step 1 - Risk Events'!$H15)</f>
        <v/>
      </c>
      <c r="F16" s="78" t="str">
        <f>IF($D16="","",IF($D16="","",IF($AM16="","Step 2 Incomplete",IF($AN16="","Step 3 Incomplete",IF($AO16="","Step 4 Incomplete",IF($AP16="","Step 5 Incomplete",IF($AQ16="","Step 6 Incomplete",INDEX(Scoring!$C$5:$G$13,MATCH(AF16,Scoring!$B$5:$B$13,0),MATCH(AG16,Scoring!$C$4:$G$4,0)))))))))</f>
        <v/>
      </c>
      <c r="G16" s="76" t="str">
        <f>IF('Step 2 - Event Likelihood'!$F15="","",'Step 2 - Event Likelihood'!$F15)</f>
        <v/>
      </c>
      <c r="H16" s="77" t="str">
        <f>IF('Step 2 - Event Likelihood'!$G15="","",'Step 2 - Event Likelihood'!$G15)</f>
        <v/>
      </c>
      <c r="I16" s="76" t="str">
        <f>IF('Step 3 - Time to Impact'!$F15="","",'Step 3 - Time to Impact'!$F15)</f>
        <v/>
      </c>
      <c r="J16" s="77" t="str">
        <f>IF('Step 3 - Time to Impact'!$G15="","",'Step 3 - Time to Impact'!$G15)</f>
        <v/>
      </c>
      <c r="K16" s="76" t="str">
        <f>IF('Step 4 - Financial Severity'!$F15="","",'Step 4 - Financial Severity'!$F15)</f>
        <v/>
      </c>
      <c r="L16" s="77" t="str">
        <f>IF('Step 4 - Financial Severity'!$G15="","",'Step 4 - Financial Severity'!$G15)</f>
        <v/>
      </c>
      <c r="M16" s="76" t="str">
        <f>IF('Step 5 - Injury Severity'!$F15="","",'Step 5 - Injury Severity'!$F15)</f>
        <v/>
      </c>
      <c r="N16" s="77" t="str">
        <f>IF('Step 5 - Injury Severity'!$G15="","",'Step 5 - Injury Severity'!$G15)</f>
        <v/>
      </c>
      <c r="O16" s="76" t="str">
        <f>IF('Step 6 - Reputational Severity'!$F15="","",'Step 6 - Reputational Severity'!$F15)</f>
        <v/>
      </c>
      <c r="P16" s="77" t="str">
        <f>IF('Step 6 - Reputational Severity'!$G15="","",'Step 6 - Reputational Severity'!$G15)</f>
        <v/>
      </c>
      <c r="Q16" s="78" t="str">
        <f>IF('Step 2 - Event Likelihood'!$H15="","",'Step 2 - Event Likelihood'!$H15)</f>
        <v/>
      </c>
      <c r="R16" s="78" t="str">
        <f>IF('Step 3 - Time to Impact'!$H15="","",'Step 3 - Time to Impact'!$H15)</f>
        <v/>
      </c>
      <c r="S16" s="78" t="str">
        <f>IF('Step 4 - Financial Severity'!$H15="","",'Step 4 - Financial Severity'!$H15)</f>
        <v/>
      </c>
      <c r="T16" s="78" t="str">
        <f>IF('Step 5 - Injury Severity'!$H15="","",'Step 5 - Injury Severity'!$H15)</f>
        <v/>
      </c>
      <c r="U16" s="78" t="str">
        <f>IF('Step 6 - Reputational Severity'!$H15="","",'Step 6 - Reputational Severity'!$H15)</f>
        <v/>
      </c>
      <c r="V16" s="79" t="str">
        <f>IF('Step 2 - Event Likelihood'!$G15="","",VLOOKUP('Step 2 - Event Likelihood'!$G15,'Customize Scales'!$I$41:$K$46,3,FALSE))</f>
        <v/>
      </c>
      <c r="W16" s="79" t="str">
        <f>IF('Step 3 - Time to Impact'!$G15="","",VLOOKUP('Step 3 - Time to Impact'!$G15,'Customize Scales'!$I$41:$K$46,3,FALSE))</f>
        <v/>
      </c>
      <c r="X16" s="79" t="str">
        <f>IF('Step 4 - Financial Severity'!$G15="","",VLOOKUP('Step 4 - Financial Severity'!$G15,'Customize Scales'!$I$41:$K$46,3,FALSE))</f>
        <v/>
      </c>
      <c r="Y16" s="79" t="str">
        <f>IF('Step 5 - Injury Severity'!$G15="","",VLOOKUP('Step 5 - Injury Severity'!$G15,'Customize Scales'!$I$41:$K$46,3,FALSE))</f>
        <v/>
      </c>
      <c r="Z16" s="80" t="str">
        <f>IF('Step 6 - Reputational Severity'!$G15="","",VLOOKUP('Step 6 - Reputational Severity'!$G15,'Customize Scales'!$I$41:$K$46,3,FALSE))</f>
        <v/>
      </c>
      <c r="AA16" s="81">
        <f>IF('Customize Scales'!$N$4="","",'Customize Scales'!$N$4)</f>
        <v>0.2</v>
      </c>
      <c r="AB16" s="81">
        <f>IF('Customize Scales'!$N$5="","",'Customize Scales'!$N$5)</f>
        <v>0.2</v>
      </c>
      <c r="AC16" s="81">
        <f>IF('Customize Scales'!$N$6="","",'Customize Scales'!$N$6)</f>
        <v>0.2</v>
      </c>
      <c r="AD16" s="81">
        <f>IF('Customize Scales'!$N$7="","",'Customize Scales'!$N$7)</f>
        <v>0.2</v>
      </c>
      <c r="AE16" s="81">
        <f>IF('Customize Scales'!$N$8="","",'Customize Scales'!$N$8)</f>
        <v>0.2</v>
      </c>
      <c r="AF16" s="82" t="str">
        <f t="shared" si="0"/>
        <v/>
      </c>
      <c r="AG16" s="82" t="str">
        <f t="shared" si="1"/>
        <v/>
      </c>
      <c r="AH16" s="88" t="str">
        <f>IF('Step 2 - Event Likelihood'!$I15="","",'Step 2 - Event Likelihood'!$I15)</f>
        <v/>
      </c>
      <c r="AI16" s="88" t="str">
        <f>IF('Step 3 - Time to Impact'!$I15="","",'Step 3 - Time to Impact'!$I15)</f>
        <v/>
      </c>
      <c r="AJ16" s="88" t="str">
        <f>IF('Step 4 - Financial Severity'!$I15="","",'Step 4 - Financial Severity'!$I15)</f>
        <v/>
      </c>
      <c r="AK16" s="88" t="str">
        <f>IF('Step 5 - Injury Severity'!$I15="","",'Step 5 - Injury Severity'!$I15)</f>
        <v/>
      </c>
      <c r="AL16" s="89" t="str">
        <f>IF('Step 6 - Reputational Severity'!$I15="","",'Step 6 - Reputational Severity'!$I15)</f>
        <v/>
      </c>
      <c r="AM16" s="90" t="str">
        <f t="shared" si="2"/>
        <v/>
      </c>
      <c r="AN16" s="90" t="str">
        <f t="shared" si="2"/>
        <v/>
      </c>
      <c r="AO16" s="90" t="str">
        <f t="shared" si="2"/>
        <v/>
      </c>
      <c r="AP16" s="90" t="str">
        <f t="shared" si="2"/>
        <v/>
      </c>
      <c r="AQ16" s="84" t="str">
        <f t="shared" si="2"/>
        <v/>
      </c>
    </row>
    <row r="17" spans="2:43" ht="15" thickBot="1" x14ac:dyDescent="0.35">
      <c r="B17" s="171"/>
      <c r="D17" s="85" t="str">
        <f>IF('Step 1 - Risk Events'!$D16="","",'Step 1 - Risk Events'!$D16)</f>
        <v/>
      </c>
      <c r="E17" s="86" t="str">
        <f>IF('Step 1 - Risk Events'!$H16="","",'Step 1 - Risk Events'!$H16)</f>
        <v/>
      </c>
      <c r="F17" s="78" t="str">
        <f>IF($D17="","",IF($D17="","",IF($AM17="","Step 2 Incomplete",IF($AN17="","Step 3 Incomplete",IF($AO17="","Step 4 Incomplete",IF($AP17="","Step 5 Incomplete",IF($AQ17="","Step 6 Incomplete",INDEX(Scoring!$C$5:$G$13,MATCH(AF17,Scoring!$B$5:$B$13,0),MATCH(AG17,Scoring!$C$4:$G$4,0)))))))))</f>
        <v/>
      </c>
      <c r="G17" s="76" t="str">
        <f>IF('Step 2 - Event Likelihood'!$F16="","",'Step 2 - Event Likelihood'!$F16)</f>
        <v/>
      </c>
      <c r="H17" s="77" t="str">
        <f>IF('Step 2 - Event Likelihood'!$G16="","",'Step 2 - Event Likelihood'!$G16)</f>
        <v/>
      </c>
      <c r="I17" s="76" t="str">
        <f>IF('Step 3 - Time to Impact'!$F16="","",'Step 3 - Time to Impact'!$F16)</f>
        <v/>
      </c>
      <c r="J17" s="77" t="str">
        <f>IF('Step 3 - Time to Impact'!$G16="","",'Step 3 - Time to Impact'!$G16)</f>
        <v/>
      </c>
      <c r="K17" s="76" t="str">
        <f>IF('Step 4 - Financial Severity'!$F16="","",'Step 4 - Financial Severity'!$F16)</f>
        <v/>
      </c>
      <c r="L17" s="77" t="str">
        <f>IF('Step 4 - Financial Severity'!$G16="","",'Step 4 - Financial Severity'!$G16)</f>
        <v/>
      </c>
      <c r="M17" s="76" t="str">
        <f>IF('Step 5 - Injury Severity'!$F16="","",'Step 5 - Injury Severity'!$F16)</f>
        <v/>
      </c>
      <c r="N17" s="77" t="str">
        <f>IF('Step 5 - Injury Severity'!$G16="","",'Step 5 - Injury Severity'!$G16)</f>
        <v/>
      </c>
      <c r="O17" s="76" t="str">
        <f>IF('Step 6 - Reputational Severity'!$F16="","",'Step 6 - Reputational Severity'!$F16)</f>
        <v/>
      </c>
      <c r="P17" s="77" t="str">
        <f>IF('Step 6 - Reputational Severity'!$G16="","",'Step 6 - Reputational Severity'!$G16)</f>
        <v/>
      </c>
      <c r="Q17" s="78" t="str">
        <f>IF('Step 2 - Event Likelihood'!$H16="","",'Step 2 - Event Likelihood'!$H16)</f>
        <v/>
      </c>
      <c r="R17" s="78" t="str">
        <f>IF('Step 3 - Time to Impact'!$H16="","",'Step 3 - Time to Impact'!$H16)</f>
        <v/>
      </c>
      <c r="S17" s="78" t="str">
        <f>IF('Step 4 - Financial Severity'!$H16="","",'Step 4 - Financial Severity'!$H16)</f>
        <v/>
      </c>
      <c r="T17" s="78" t="str">
        <f>IF('Step 5 - Injury Severity'!$H16="","",'Step 5 - Injury Severity'!$H16)</f>
        <v/>
      </c>
      <c r="U17" s="78" t="str">
        <f>IF('Step 6 - Reputational Severity'!$H16="","",'Step 6 - Reputational Severity'!$H16)</f>
        <v/>
      </c>
      <c r="V17" s="79" t="str">
        <f>IF('Step 2 - Event Likelihood'!$G16="","",VLOOKUP('Step 2 - Event Likelihood'!$G16,'Customize Scales'!$I$41:$K$46,3,FALSE))</f>
        <v/>
      </c>
      <c r="W17" s="79" t="str">
        <f>IF('Step 3 - Time to Impact'!$G16="","",VLOOKUP('Step 3 - Time to Impact'!$G16,'Customize Scales'!$I$41:$K$46,3,FALSE))</f>
        <v/>
      </c>
      <c r="X17" s="79" t="str">
        <f>IF('Step 4 - Financial Severity'!$G16="","",VLOOKUP('Step 4 - Financial Severity'!$G16,'Customize Scales'!$I$41:$K$46,3,FALSE))</f>
        <v/>
      </c>
      <c r="Y17" s="79" t="str">
        <f>IF('Step 5 - Injury Severity'!$G16="","",VLOOKUP('Step 5 - Injury Severity'!$G16,'Customize Scales'!$I$41:$K$46,3,FALSE))</f>
        <v/>
      </c>
      <c r="Z17" s="80" t="str">
        <f>IF('Step 6 - Reputational Severity'!$G16="","",VLOOKUP('Step 6 - Reputational Severity'!$G16,'Customize Scales'!$I$41:$K$46,3,FALSE))</f>
        <v/>
      </c>
      <c r="AA17" s="81">
        <f>IF('Customize Scales'!$N$4="","",'Customize Scales'!$N$4)</f>
        <v>0.2</v>
      </c>
      <c r="AB17" s="81">
        <f>IF('Customize Scales'!$N$5="","",'Customize Scales'!$N$5)</f>
        <v>0.2</v>
      </c>
      <c r="AC17" s="81">
        <f>IF('Customize Scales'!$N$6="","",'Customize Scales'!$N$6)</f>
        <v>0.2</v>
      </c>
      <c r="AD17" s="81">
        <f>IF('Customize Scales'!$N$7="","",'Customize Scales'!$N$7)</f>
        <v>0.2</v>
      </c>
      <c r="AE17" s="81">
        <f>IF('Customize Scales'!$N$8="","",'Customize Scales'!$N$8)</f>
        <v>0.2</v>
      </c>
      <c r="AF17" s="82" t="str">
        <f t="shared" si="0"/>
        <v/>
      </c>
      <c r="AG17" s="82" t="str">
        <f t="shared" si="1"/>
        <v/>
      </c>
      <c r="AH17" s="88" t="str">
        <f>IF('Step 2 - Event Likelihood'!$I16="","",'Step 2 - Event Likelihood'!$I16)</f>
        <v/>
      </c>
      <c r="AI17" s="88" t="str">
        <f>IF('Step 3 - Time to Impact'!$I16="","",'Step 3 - Time to Impact'!$I16)</f>
        <v/>
      </c>
      <c r="AJ17" s="88" t="str">
        <f>IF('Step 4 - Financial Severity'!$I16="","",'Step 4 - Financial Severity'!$I16)</f>
        <v/>
      </c>
      <c r="AK17" s="88" t="str">
        <f>IF('Step 5 - Injury Severity'!$I16="","",'Step 5 - Injury Severity'!$I16)</f>
        <v/>
      </c>
      <c r="AL17" s="89" t="str">
        <f>IF('Step 6 - Reputational Severity'!$I16="","",'Step 6 - Reputational Severity'!$I16)</f>
        <v/>
      </c>
      <c r="AM17" s="90" t="str">
        <f t="shared" si="2"/>
        <v/>
      </c>
      <c r="AN17" s="90" t="str">
        <f t="shared" si="2"/>
        <v/>
      </c>
      <c r="AO17" s="90" t="str">
        <f t="shared" si="2"/>
        <v/>
      </c>
      <c r="AP17" s="90" t="str">
        <f t="shared" si="2"/>
        <v/>
      </c>
      <c r="AQ17" s="84" t="str">
        <f t="shared" si="2"/>
        <v/>
      </c>
    </row>
    <row r="18" spans="2:43" ht="15" thickBot="1" x14ac:dyDescent="0.35">
      <c r="D18" s="92" t="str">
        <f>IF('Step 1 - Risk Events'!$D17="","",'Step 1 - Risk Events'!$D17)</f>
        <v/>
      </c>
      <c r="E18" s="93" t="str">
        <f>IF('Step 1 - Risk Events'!$H17="","",'Step 1 - Risk Events'!$H17)</f>
        <v/>
      </c>
      <c r="F18" s="159" t="str">
        <f>IF($D18="","",IF($D18="","",IF($AM18="","Step 2 Incomplete",IF($AN18="","Step 3 Incomplete",IF($AO18="","Step 4 Incomplete",IF($AP18="","Step 5 Incomplete",IF($AQ18="","Step 6 Incomplete",INDEX(Scoring!$C$5:$G$13,MATCH(AF18,Scoring!$B$5:$B$13,0),MATCH(AG18,Scoring!$C$4:$G$4,0)))))))))</f>
        <v/>
      </c>
      <c r="G18" s="94" t="str">
        <f>IF('Step 2 - Event Likelihood'!$F17="","",'Step 2 - Event Likelihood'!$F17)</f>
        <v/>
      </c>
      <c r="H18" s="95" t="str">
        <f>IF('Step 2 - Event Likelihood'!$G17="","",'Step 2 - Event Likelihood'!$G17)</f>
        <v/>
      </c>
      <c r="I18" s="94" t="str">
        <f>IF('Step 3 - Time to Impact'!$F17="","",'Step 3 - Time to Impact'!$F17)</f>
        <v/>
      </c>
      <c r="J18" s="95" t="str">
        <f>IF('Step 3 - Time to Impact'!$G17="","",'Step 3 - Time to Impact'!$G17)</f>
        <v/>
      </c>
      <c r="K18" s="94" t="str">
        <f>IF('Step 4 - Financial Severity'!$F17="","",'Step 4 - Financial Severity'!$F17)</f>
        <v/>
      </c>
      <c r="L18" s="95" t="str">
        <f>IF('Step 4 - Financial Severity'!$G17="","",'Step 4 - Financial Severity'!$G17)</f>
        <v/>
      </c>
      <c r="M18" s="94" t="str">
        <f>IF('Step 5 - Injury Severity'!$F17="","",'Step 5 - Injury Severity'!$F17)</f>
        <v/>
      </c>
      <c r="N18" s="95" t="str">
        <f>IF('Step 5 - Injury Severity'!$G17="","",'Step 5 - Injury Severity'!$G17)</f>
        <v/>
      </c>
      <c r="O18" s="94" t="str">
        <f>IF('Step 6 - Reputational Severity'!$F17="","",'Step 6 - Reputational Severity'!$F17)</f>
        <v/>
      </c>
      <c r="P18" s="95" t="str">
        <f>IF('Step 6 - Reputational Severity'!$G17="","",'Step 6 - Reputational Severity'!$G17)</f>
        <v/>
      </c>
      <c r="Q18" s="96" t="str">
        <f>IF('Step 2 - Event Likelihood'!$H17="","",'Step 2 - Event Likelihood'!$H17)</f>
        <v/>
      </c>
      <c r="R18" s="96" t="str">
        <f>IF('Step 3 - Time to Impact'!$H17="","",'Step 3 - Time to Impact'!$H17)</f>
        <v/>
      </c>
      <c r="S18" s="96" t="str">
        <f>IF('Step 4 - Financial Severity'!$H17="","",'Step 4 - Financial Severity'!$H17)</f>
        <v/>
      </c>
      <c r="T18" s="96" t="str">
        <f>IF('Step 5 - Injury Severity'!$H17="","",'Step 5 - Injury Severity'!$H17)</f>
        <v/>
      </c>
      <c r="U18" s="96" t="str">
        <f>IF('Step 6 - Reputational Severity'!$H17="","",'Step 6 - Reputational Severity'!$H17)</f>
        <v/>
      </c>
      <c r="V18" s="79" t="str">
        <f>IF('Step 2 - Event Likelihood'!$G17="","",VLOOKUP('Step 2 - Event Likelihood'!$G17,'Customize Scales'!$I$41:$K$46,3,FALSE))</f>
        <v/>
      </c>
      <c r="W18" s="79" t="str">
        <f>IF('Step 3 - Time to Impact'!$G17="","",VLOOKUP('Step 3 - Time to Impact'!$G17,'Customize Scales'!$I$41:$K$46,3,FALSE))</f>
        <v/>
      </c>
      <c r="X18" s="79" t="str">
        <f>IF('Step 4 - Financial Severity'!$G17="","",VLOOKUP('Step 4 - Financial Severity'!$G17,'Customize Scales'!$I$41:$K$46,3,FALSE))</f>
        <v/>
      </c>
      <c r="Y18" s="79" t="str">
        <f>IF('Step 5 - Injury Severity'!$G17="","",VLOOKUP('Step 5 - Injury Severity'!$G17,'Customize Scales'!$I$41:$K$46,3,FALSE))</f>
        <v/>
      </c>
      <c r="Z18" s="80" t="str">
        <f>IF('Step 6 - Reputational Severity'!$G17="","",VLOOKUP('Step 6 - Reputational Severity'!$G17,'Customize Scales'!$I$41:$K$46,3,FALSE))</f>
        <v/>
      </c>
      <c r="AA18" s="81">
        <f>IF('Customize Scales'!$N$4="","",'Customize Scales'!$N$4)</f>
        <v>0.2</v>
      </c>
      <c r="AB18" s="81">
        <f>IF('Customize Scales'!$N$5="","",'Customize Scales'!$N$5)</f>
        <v>0.2</v>
      </c>
      <c r="AC18" s="81">
        <f>IF('Customize Scales'!$N$6="","",'Customize Scales'!$N$6)</f>
        <v>0.2</v>
      </c>
      <c r="AD18" s="81">
        <f>IF('Customize Scales'!$N$7="","",'Customize Scales'!$N$7)</f>
        <v>0.2</v>
      </c>
      <c r="AE18" s="81">
        <f>IF('Customize Scales'!$N$8="","",'Customize Scales'!$N$8)</f>
        <v>0.2</v>
      </c>
      <c r="AF18" s="82" t="str">
        <f t="shared" si="0"/>
        <v/>
      </c>
      <c r="AG18" s="82" t="str">
        <f t="shared" si="1"/>
        <v/>
      </c>
      <c r="AH18" s="97" t="str">
        <f>IF('Step 2 - Event Likelihood'!$I17="","",'Step 2 - Event Likelihood'!$I17)</f>
        <v/>
      </c>
      <c r="AI18" s="97" t="str">
        <f>IF('Step 3 - Time to Impact'!$I17="","",'Step 3 - Time to Impact'!$I17)</f>
        <v/>
      </c>
      <c r="AJ18" s="97" t="str">
        <f>IF('Step 4 - Financial Severity'!$I17="","",'Step 4 - Financial Severity'!$I17)</f>
        <v/>
      </c>
      <c r="AK18" s="97" t="str">
        <f>IF('Step 5 - Injury Severity'!$I17="","",'Step 5 - Injury Severity'!$I17)</f>
        <v/>
      </c>
      <c r="AL18" s="98" t="str">
        <f>IF('Step 6 - Reputational Severity'!$I17="","",'Step 6 - Reputational Severity'!$I17)</f>
        <v/>
      </c>
      <c r="AM18" s="99" t="str">
        <f t="shared" si="2"/>
        <v/>
      </c>
      <c r="AN18" s="99" t="str">
        <f t="shared" si="2"/>
        <v/>
      </c>
      <c r="AO18" s="99" t="str">
        <f t="shared" si="2"/>
        <v/>
      </c>
      <c r="AP18" s="99" t="str">
        <f t="shared" si="2"/>
        <v/>
      </c>
      <c r="AQ18" s="84" t="str">
        <f t="shared" si="2"/>
        <v/>
      </c>
    </row>
    <row r="21" spans="2:43" ht="86.4" x14ac:dyDescent="0.3">
      <c r="B21" s="161" t="s">
        <v>203</v>
      </c>
    </row>
  </sheetData>
  <sheetProtection formatCells="0" formatColumns="0" formatRows="0"/>
  <mergeCells count="7">
    <mergeCell ref="O2:P2"/>
    <mergeCell ref="B3:B11"/>
    <mergeCell ref="B12:B17"/>
    <mergeCell ref="G2:H2"/>
    <mergeCell ref="I2:J2"/>
    <mergeCell ref="K2:L2"/>
    <mergeCell ref="M2:N2"/>
  </mergeCells>
  <conditionalFormatting sqref="F4:F18">
    <cfRule type="containsText" dxfId="3" priority="1" operator="containsText" text="potentially poorly controlled">
      <formula>NOT(ISERROR(SEARCH("potentially poorly controlled",F4)))</formula>
    </cfRule>
    <cfRule type="containsText" dxfId="2" priority="2" operator="containsText" text="adequately controlled">
      <formula>NOT(ISERROR(SEARCH("adequately controlled",F4)))</formula>
    </cfRule>
    <cfRule type="containsText" dxfId="1" priority="3" operator="containsText" text="Potentially over-controlled">
      <formula>NOT(ISERROR(SEARCH("Potentially over-controlled",F4)))</formula>
    </cfRule>
    <cfRule type="containsText" dxfId="0" priority="4" operator="containsText" text="Poorly controlled">
      <formula>NOT(ISERROR(SEARCH("Poorly controlled",F4)))</formula>
    </cfRule>
  </conditionalFormatting>
  <printOptions verticalCentered="1"/>
  <pageMargins left="0.7" right="0.7" top="0.75" bottom="0.75" header="0.3" footer="0.3"/>
  <pageSetup scale="88" orientation="landscape" r:id="rId1"/>
  <headerFooter>
    <oddFooter>&amp;L&amp;A&amp;RPage &amp;P of &amp;N</oddFooter>
  </headerFooter>
  <colBreaks count="4" manualBreakCount="4">
    <brk id="6" min="1" max="17" man="1"/>
    <brk id="10" min="1" max="17" man="1"/>
    <brk id="14" min="1" max="17" man="1"/>
    <brk id="35" min="1" max="17"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FA2271EBE355D41B099243EC2768999" ma:contentTypeVersion="12" ma:contentTypeDescription="Create a new document." ma:contentTypeScope="" ma:versionID="b6376a4cddd0d5bb9b1975c472b9f0c6">
  <xsd:schema xmlns:xsd="http://www.w3.org/2001/XMLSchema" xmlns:xs="http://www.w3.org/2001/XMLSchema" xmlns:p="http://schemas.microsoft.com/office/2006/metadata/properties" xmlns:ns3="6faa5e90-07cb-4ae4-9b08-9581ce18a593" xmlns:ns4="e0fe1f83-bd17-4a38-b93e-63f2f27cac85" targetNamespace="http://schemas.microsoft.com/office/2006/metadata/properties" ma:root="true" ma:fieldsID="bea5dea26b7c43e1bf47074fa7ecbaf7" ns3:_="" ns4:_="">
    <xsd:import namespace="6faa5e90-07cb-4ae4-9b08-9581ce18a593"/>
    <xsd:import namespace="e0fe1f83-bd17-4a38-b93e-63f2f27cac8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aa5e90-07cb-4ae4-9b08-9581ce18a5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fe1f83-bd17-4a38-b93e-63f2f27cac8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39F8F65-C844-434A-A29E-07128D5ADB92}">
  <ds:schemaRefs>
    <ds:schemaRef ds:uri="http://schemas.microsoft.com/sharepoint/v3/contenttype/forms"/>
  </ds:schemaRefs>
</ds:datastoreItem>
</file>

<file path=customXml/itemProps2.xml><?xml version="1.0" encoding="utf-8"?>
<ds:datastoreItem xmlns:ds="http://schemas.openxmlformats.org/officeDocument/2006/customXml" ds:itemID="{9B26C771-5307-4D42-B3C3-F9657AD7B8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aa5e90-07cb-4ae4-9b08-9581ce18a593"/>
    <ds:schemaRef ds:uri="e0fe1f83-bd17-4a38-b93e-63f2f27cac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FDEED4-CA43-4739-BB06-3FE808788039}">
  <ds:schemaRefs>
    <ds:schemaRef ds:uri="http://purl.org/dc/terms/"/>
    <ds:schemaRef ds:uri="http://schemas.openxmlformats.org/package/2006/metadata/core-properties"/>
    <ds:schemaRef ds:uri="http://purl.org/dc/dcmitype/"/>
    <ds:schemaRef ds:uri="6faa5e90-07cb-4ae4-9b08-9581ce18a593"/>
    <ds:schemaRef ds:uri="e0fe1f83-bd17-4a38-b93e-63f2f27cac85"/>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Step 1 - Risk Events</vt:lpstr>
      <vt:lpstr>Step 2 - Event Likelihood</vt:lpstr>
      <vt:lpstr>Step 3 - Time to Impact</vt:lpstr>
      <vt:lpstr>Step 4 - Financial Severity</vt:lpstr>
      <vt:lpstr>Step 5 - Injury Severity</vt:lpstr>
      <vt:lpstr>Step 6 - Reputational Severity</vt:lpstr>
      <vt:lpstr>Scoring</vt:lpstr>
      <vt:lpstr>Customize Scales</vt:lpstr>
      <vt:lpstr>Summary</vt:lpstr>
      <vt:lpstr>Chart of Events</vt:lpstr>
      <vt:lpstr>Steps</vt:lpstr>
      <vt:lpstr>Buttons</vt:lpstr>
      <vt:lpstr>MapNums</vt:lpstr>
      <vt:lpstr>Axes</vt:lpstr>
      <vt:lpstr>Controls</vt:lpstr>
      <vt:lpstr>Financial</vt:lpstr>
      <vt:lpstr>Injury</vt:lpstr>
      <vt:lpstr>Likelihood</vt:lpstr>
      <vt:lpstr>'Chart of Events'!Print_Area</vt:lpstr>
      <vt:lpstr>'Step 1 - Risk Events'!Print_Area</vt:lpstr>
      <vt:lpstr>'Step 2 - Event Likelihood'!Print_Area</vt:lpstr>
      <vt:lpstr>'Step 3 - Time to Impact'!Print_Area</vt:lpstr>
      <vt:lpstr>'Step 4 - Financial Severity'!Print_Area</vt:lpstr>
      <vt:lpstr>'Step 5 - Injury Severity'!Print_Area</vt:lpstr>
      <vt:lpstr>'Step 6 - Reputational Severity'!Print_Area</vt:lpstr>
      <vt:lpstr>Summary!Print_Area</vt:lpstr>
      <vt:lpstr>Summary!Print_Titles</vt:lpstr>
      <vt:lpstr>Reputation</vt:lpstr>
      <vt:lpstr>Time</vt:lpstr>
    </vt:vector>
  </TitlesOfParts>
  <Company>King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cricketg@uww.edu</dc:creator>
  <cp:lastModifiedBy>Crickette, Grace</cp:lastModifiedBy>
  <cp:lastPrinted>2020-05-26T20:24:14Z</cp:lastPrinted>
  <dcterms:created xsi:type="dcterms:W3CDTF">2020-05-26T05:53:08Z</dcterms:created>
  <dcterms:modified xsi:type="dcterms:W3CDTF">2020-08-03T18:20:28Z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0x0101002FA2271EBE355D41B099243EC2768999</vt:lpwstr>
  </property>
</Properties>
</file>